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ll00\Documents\Canevas\Canevas ETA\"/>
    </mc:Choice>
  </mc:AlternateContent>
  <xr:revisionPtr revIDLastSave="0" documentId="13_ncr:1_{FBB505E5-A1F6-4158-B246-3279980351E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Mode d'emploi" sheetId="5" r:id="rId1"/>
    <sheet name="Cadastre du personnel" sheetId="1" r:id="rId2"/>
    <sheet name="Obj point " sheetId="4" r:id="rId3"/>
    <sheet name="Data" sheetId="2" r:id="rId4"/>
    <sheet name="SCP327.03" sheetId="3" state="hidden" r:id="rId5"/>
  </sheets>
  <definedNames>
    <definedName name="Autre">Tableau1[Autre]</definedName>
    <definedName name="Coordinateur_SocioPro">Tableau1[Coordinateur_SocioPro]</definedName>
    <definedName name="CS">#REF!</definedName>
    <definedName name="Directeur">Tableau1[Directeur]</definedName>
    <definedName name="Eligible">#REF!</definedName>
    <definedName name="Employé_Administratif">Tableau1[Employé_Administratif ]</definedName>
    <definedName name="Ergo_Section_Accueil">Tableau1[Ergo_Section_Accueil]</definedName>
    <definedName name="Ergothérapeute">Tableau1[Ergothérapeute]</definedName>
    <definedName name="F_N_E">#REF!</definedName>
    <definedName name="FnonE">#REF!</definedName>
    <definedName name="Fonction">Tableau1[[Fonction ]]</definedName>
    <definedName name="Fonction_non_éligible">#REF!</definedName>
    <definedName name="FonctionEligible">#REF!</definedName>
    <definedName name="Fonctions">Data!$A$4:$B$4</definedName>
    <definedName name="Moniteur">Tableau1[Moniteur]</definedName>
    <definedName name="Moniteur_Section_Accueil">Tableau1[Moniteur_Section_Accueil]</definedName>
    <definedName name="Trav_Social">Tableau1[Trav_Social]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4" i="1" l="1"/>
  <c r="C56" i="1"/>
  <c r="D5" i="1"/>
  <c r="C51" i="1" s="1"/>
  <c r="C53" i="1"/>
  <c r="D55" i="4"/>
  <c r="C55" i="4"/>
  <c r="F57" i="1" a="1"/>
  <c r="F57" i="1" s="1"/>
  <c r="G57" i="1" a="1"/>
  <c r="G57" i="1" s="1"/>
  <c r="F56" i="1" a="1"/>
  <c r="F56" i="1" s="1"/>
  <c r="G56" i="1" a="1"/>
  <c r="G56" i="1" s="1"/>
  <c r="F54" i="1" a="1"/>
  <c r="F54" i="1" s="1"/>
  <c r="F53" i="1" a="1"/>
  <c r="F53" i="1" s="1"/>
  <c r="G54" i="1" a="1"/>
  <c r="G54" i="1" s="1"/>
  <c r="G48" i="1" a="1"/>
  <c r="G48" i="1" s="1"/>
  <c r="G49" i="1" a="1"/>
  <c r="G49" i="1" s="1"/>
  <c r="G50" i="1" a="1"/>
  <c r="G50" i="1" s="1"/>
  <c r="G53" i="1" a="1"/>
  <c r="G53" i="1" s="1"/>
  <c r="G52" i="1" a="1"/>
  <c r="G52" i="1" s="1"/>
  <c r="G51" i="1" a="1"/>
  <c r="G51" i="1" s="1"/>
  <c r="F52" i="1" a="1"/>
  <c r="F52" i="1" s="1"/>
  <c r="F51" i="1" a="1"/>
  <c r="F51" i="1" s="1"/>
  <c r="F50" i="1" a="1"/>
  <c r="F50" i="1" s="1"/>
  <c r="F49" i="1" a="1"/>
  <c r="F49" i="1" s="1"/>
  <c r="F48" i="1" a="1"/>
  <c r="F48" i="1" s="1"/>
  <c r="E54" i="1"/>
  <c r="E52" i="1"/>
  <c r="E49" i="1"/>
  <c r="D49" i="1" a="1"/>
  <c r="D49" i="1" s="1"/>
  <c r="D51" i="1" a="1"/>
  <c r="D51" i="1" s="1"/>
  <c r="D53" i="1" a="1"/>
  <c r="D53" i="1" s="1"/>
  <c r="D48" i="1" a="1"/>
  <c r="D48" i="1" s="1"/>
  <c r="D52" i="1" a="1"/>
  <c r="D52" i="1" s="1"/>
  <c r="D54" i="1" a="1"/>
  <c r="D54" i="1" s="1"/>
  <c r="D57" i="1" a="1"/>
  <c r="D57" i="1" s="1"/>
  <c r="D56" i="1" a="1"/>
  <c r="D56" i="1" s="1"/>
  <c r="D50" i="1" a="1"/>
  <c r="D50" i="1" s="1"/>
  <c r="C48" i="1"/>
  <c r="C50" i="1"/>
  <c r="G62" i="1"/>
  <c r="E53" i="1" l="1"/>
  <c r="C55" i="1"/>
  <c r="C59" i="1" s="1"/>
  <c r="E50" i="1"/>
  <c r="E51" i="1"/>
  <c r="D55" i="1"/>
  <c r="E48" i="1"/>
  <c r="G58" i="1"/>
  <c r="F58" i="1"/>
  <c r="D58" i="1"/>
  <c r="E58" i="1" s="1"/>
  <c r="G55" i="1"/>
  <c r="F55" i="1"/>
  <c r="D59" i="1" l="1"/>
  <c r="F59" i="1"/>
  <c r="G5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LAMBIOTTE Olivier</author>
  </authors>
  <commentList>
    <comment ref="E47" authorId="0" shapeId="0" xr:uid="{3C11672E-9084-413F-B30F-65B9BE97FF74}">
      <text>
        <r>
          <rPr>
            <sz val="9"/>
            <color indexed="81"/>
            <rFont val="Tahoma"/>
            <family val="2"/>
          </rPr>
          <t>Le respect des normes d’encadrement se vérifie par rapport au points réellement utilisés et non par rapport à l'Objectif points.</t>
        </r>
      </text>
    </comment>
    <comment ref="C48" authorId="0" shapeId="0" xr:uid="{9E7E108B-BFDB-4AD2-B0C0-6BD0CF226316}">
      <text>
        <r>
          <rPr>
            <b/>
            <sz val="9"/>
            <color indexed="81"/>
            <rFont val="Tahoma"/>
            <family val="2"/>
          </rPr>
          <t>Directeur :</t>
        </r>
        <r>
          <rPr>
            <sz val="9"/>
            <color indexed="81"/>
            <rFont val="Tahoma"/>
            <family val="2"/>
          </rPr>
          <t xml:space="preserve">
- Au moins un 1/2 temps pour les ETA agréées pour - 91.000 points 
- 1 ETP pour les autres</t>
        </r>
      </text>
    </comment>
    <comment ref="E50" authorId="0" shapeId="0" xr:uid="{0087E2AD-BBEE-4FF8-9E9F-BDB9902DE33C}">
      <text>
        <r>
          <rPr>
            <b/>
            <sz val="9"/>
            <color indexed="81"/>
            <rFont val="Tahoma"/>
            <family val="2"/>
          </rPr>
          <t>Moniteurs :</t>
        </r>
        <r>
          <rPr>
            <sz val="9"/>
            <color indexed="81"/>
            <rFont val="Tahoma"/>
            <family val="2"/>
          </rPr>
          <t xml:space="preserve">
Norme : "Employer au min un moniteur par tranche entamée de 27.000 pts"
</t>
        </r>
      </text>
    </comment>
    <comment ref="E51" authorId="0" shapeId="0" xr:uid="{A69BD865-6752-4687-A7EE-3749C2641268}">
      <text>
        <r>
          <rPr>
            <b/>
            <sz val="9"/>
            <color indexed="81"/>
            <rFont val="Tahoma"/>
            <family val="2"/>
          </rPr>
          <t>Trav Social :</t>
        </r>
        <r>
          <rPr>
            <sz val="9"/>
            <color indexed="81"/>
            <rFont val="Tahoma"/>
            <family val="2"/>
          </rPr>
          <t xml:space="preserve">
Au min 1 trav Social + 1 supplé par tranche complète de 182.000 pts</t>
        </r>
      </text>
    </comment>
    <comment ref="C53" authorId="0" shapeId="0" xr:uid="{D2F175C6-9139-471B-8CCF-BDDD9C331E49}">
      <text>
        <r>
          <rPr>
            <b/>
            <sz val="9"/>
            <color indexed="81"/>
            <rFont val="Tahoma"/>
            <family val="2"/>
          </rPr>
          <t>Coordinateur Socio Pro :</t>
        </r>
        <r>
          <rPr>
            <sz val="9"/>
            <color indexed="81"/>
            <rFont val="Tahoma"/>
            <family val="2"/>
          </rPr>
          <t xml:space="preserve">
- Au moins un 1/2 temps pour les ETA agréées pour - 91.000 points 
- 1 ETP pour les autres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<sst xmlns="http://schemas.openxmlformats.org/spreadsheetml/2006/main" count="297" uniqueCount="197">
  <si>
    <t xml:space="preserve">ANCIENNETE PECUNIAIRE
</t>
  </si>
  <si>
    <t>Coordinateur Socio-Pro</t>
  </si>
  <si>
    <t>Ergothérapeute</t>
  </si>
  <si>
    <t>Directeur</t>
  </si>
  <si>
    <t>Moniteur</t>
  </si>
  <si>
    <t>Autre</t>
  </si>
  <si>
    <t xml:space="preserve">Fonction </t>
  </si>
  <si>
    <t>Oui</t>
  </si>
  <si>
    <t>Non</t>
  </si>
  <si>
    <t>Sit de Handicap</t>
  </si>
  <si>
    <t>Aide à l'emploi</t>
  </si>
  <si>
    <t>Prime de compensation</t>
  </si>
  <si>
    <t>Maribel</t>
  </si>
  <si>
    <t>APE</t>
  </si>
  <si>
    <t xml:space="preserve">PRENOM </t>
  </si>
  <si>
    <t xml:space="preserve">NOM </t>
  </si>
  <si>
    <t>-</t>
  </si>
  <si>
    <t>Moniteur 2</t>
  </si>
  <si>
    <t>Barème</t>
  </si>
  <si>
    <t>Directeur &gt;100</t>
  </si>
  <si>
    <t>Directeur &lt;100</t>
  </si>
  <si>
    <t>Assistant Directeur</t>
  </si>
  <si>
    <t>Resp Personnel</t>
  </si>
  <si>
    <t>Infirmier gradué social</t>
  </si>
  <si>
    <t>Assistant social</t>
  </si>
  <si>
    <t>Comptable gradué</t>
  </si>
  <si>
    <t>Aide comptable</t>
  </si>
  <si>
    <t>Secrétaire direction gradué</t>
  </si>
  <si>
    <t>Rédacteur</t>
  </si>
  <si>
    <t>Secrétaire sténo-dactylo</t>
  </si>
  <si>
    <t>Responsable commercial</t>
  </si>
  <si>
    <t>Respo Prod Moniteur 1</t>
  </si>
  <si>
    <t xml:space="preserve">Moniteur 3 </t>
  </si>
  <si>
    <t>Moniteur 4</t>
  </si>
  <si>
    <t>Moniteur 5</t>
  </si>
  <si>
    <t>F.S.E.E.T.A.</t>
  </si>
  <si>
    <r>
      <t xml:space="preserve">EN SITUATION 
DE HANDICAP ?
</t>
    </r>
    <r>
      <rPr>
        <sz val="11"/>
        <rFont val="Arial"/>
        <family val="2"/>
      </rPr>
      <t>(liste déroulante)</t>
    </r>
  </si>
  <si>
    <r>
      <t xml:space="preserve">FONCTION
</t>
    </r>
    <r>
      <rPr>
        <sz val="11"/>
        <rFont val="Arial"/>
        <family val="2"/>
      </rPr>
      <t>(liste déroulante)</t>
    </r>
  </si>
  <si>
    <r>
      <t xml:space="preserve">DATE 
</t>
    </r>
    <r>
      <rPr>
        <sz val="11"/>
        <rFont val="Arial"/>
        <family val="2"/>
      </rPr>
      <t>Début des Prestations</t>
    </r>
  </si>
  <si>
    <r>
      <t xml:space="preserve">DATE 
</t>
    </r>
    <r>
      <rPr>
        <sz val="11"/>
        <rFont val="Arial"/>
        <family val="2"/>
      </rPr>
      <t>Fin de Prestations</t>
    </r>
    <r>
      <rPr>
        <b/>
        <sz val="11"/>
        <rFont val="Arial"/>
        <family val="2"/>
      </rPr>
      <t xml:space="preserve"> </t>
    </r>
  </si>
  <si>
    <r>
      <t xml:space="preserve">BAREME
</t>
    </r>
    <r>
      <rPr>
        <sz val="11"/>
        <rFont val="Arial"/>
        <family val="2"/>
      </rPr>
      <t>(liste déroulante)</t>
    </r>
  </si>
  <si>
    <r>
      <t xml:space="preserve">AIDE A L'EMPLOI ?
</t>
    </r>
    <r>
      <rPr>
        <sz val="11"/>
        <rFont val="Arial"/>
        <family val="2"/>
      </rPr>
      <t>(liste déroulante)</t>
    </r>
  </si>
  <si>
    <t>Travailleur Social</t>
  </si>
  <si>
    <t>Total Cadastre</t>
  </si>
  <si>
    <t>Assistant</t>
  </si>
  <si>
    <t>Resp.</t>
  </si>
  <si>
    <t>Personnel</t>
  </si>
  <si>
    <t>comptable</t>
  </si>
  <si>
    <t>Secrétaire</t>
  </si>
  <si>
    <t>sténodactylo</t>
  </si>
  <si>
    <t>commercial</t>
  </si>
  <si>
    <t>Production</t>
  </si>
  <si>
    <t>Moniteur 1</t>
  </si>
  <si>
    <t>(ETA &gt; 100)</t>
  </si>
  <si>
    <t>(ETA &lt; 100)</t>
  </si>
  <si>
    <t>Assistant du</t>
  </si>
  <si>
    <t>Infirmier</t>
  </si>
  <si>
    <t>gradué social</t>
  </si>
  <si>
    <t>gradué</t>
  </si>
  <si>
    <t>Aide</t>
  </si>
  <si>
    <t>Direction</t>
  </si>
  <si>
    <t>Gradué</t>
  </si>
  <si>
    <t>social Ergoth.</t>
  </si>
  <si>
    <t xml:space="preserve"> Comptable</t>
  </si>
  <si>
    <t xml:space="preserve">1.80 + 2 ans </t>
  </si>
  <si>
    <t xml:space="preserve">1.80 </t>
  </si>
  <si>
    <t xml:space="preserve">1.63 </t>
  </si>
  <si>
    <t>1.55-1.61-1.77 + 2ans</t>
  </si>
  <si>
    <t xml:space="preserve">1.55-1.61-1.77 </t>
  </si>
  <si>
    <t xml:space="preserve">1.31 </t>
  </si>
  <si>
    <t xml:space="preserve">1.50 </t>
  </si>
  <si>
    <t xml:space="preserve">1.26 </t>
  </si>
  <si>
    <t xml:space="preserve">1.66 </t>
  </si>
  <si>
    <t xml:space="preserve">1.59 </t>
  </si>
  <si>
    <t>1.54</t>
  </si>
  <si>
    <t xml:space="preserve"> 1.40</t>
  </si>
  <si>
    <t>1.30</t>
  </si>
  <si>
    <t>An.</t>
  </si>
  <si>
    <t xml:space="preserve">Validité : depuis le </t>
  </si>
  <si>
    <t>Respons.</t>
  </si>
  <si>
    <t>Moniteurs Section d'acc et Form</t>
  </si>
  <si>
    <t xml:space="preserve">Moniteurs </t>
  </si>
  <si>
    <t>Employé Administratif</t>
  </si>
  <si>
    <t xml:space="preserve">Ergothérapeute </t>
  </si>
  <si>
    <t>Fonction</t>
  </si>
  <si>
    <t>Consolidation données personnel d'encadrement</t>
  </si>
  <si>
    <t>Année de référence :</t>
  </si>
  <si>
    <t>Nombre effectif 
(ETP)</t>
  </si>
  <si>
    <t>Sous total 1</t>
  </si>
  <si>
    <t>Sous total 2</t>
  </si>
  <si>
    <t>TOTAL GLOBAL</t>
  </si>
  <si>
    <t>Ergothérapeute Section d'acc et Form</t>
  </si>
  <si>
    <t>Norme minimale 
théorique (ETP)</t>
  </si>
  <si>
    <t>Pas de norme</t>
  </si>
  <si>
    <t>Fonction non éligible</t>
  </si>
  <si>
    <t>Fonction éligible à la subv CS</t>
  </si>
  <si>
    <t xml:space="preserve"> </t>
  </si>
  <si>
    <t>Fonction Non éligible</t>
  </si>
  <si>
    <t>Moniteur_Section_Accueil</t>
  </si>
  <si>
    <t>Trav_Social</t>
  </si>
  <si>
    <t>Ergo_Section_Accueil</t>
  </si>
  <si>
    <t>Coordinateur_SocioPro</t>
  </si>
  <si>
    <t xml:space="preserve">Employé_Administratif </t>
  </si>
  <si>
    <r>
      <t xml:space="preserve">VALORISATION A LA SUBVENTION 
COUTS SPECIFIQUES 
</t>
    </r>
    <r>
      <rPr>
        <sz val="11"/>
        <rFont val="Arial"/>
        <family val="2"/>
      </rPr>
      <t>(liste déroulante conditionnelle)</t>
    </r>
  </si>
  <si>
    <t>Respect 
de la norme
d'encadrement</t>
  </si>
  <si>
    <t>Si ETA &gt; 50 travailleurs 
Respect Norme dite "des 20%"</t>
  </si>
  <si>
    <t>ETA001</t>
  </si>
  <si>
    <t>ETA002</t>
  </si>
  <si>
    <t>ETA005</t>
  </si>
  <si>
    <t>ETA007</t>
  </si>
  <si>
    <t>ETA008</t>
  </si>
  <si>
    <t>ETA013</t>
  </si>
  <si>
    <t>ETA015</t>
  </si>
  <si>
    <t>ETA019</t>
  </si>
  <si>
    <t>ETA045</t>
  </si>
  <si>
    <t>ETA059</t>
  </si>
  <si>
    <t>ETA060</t>
  </si>
  <si>
    <t>ETA062</t>
  </si>
  <si>
    <t>ETA063</t>
  </si>
  <si>
    <t>ETA065</t>
  </si>
  <si>
    <t>ETA067</t>
  </si>
  <si>
    <t>ETA071</t>
  </si>
  <si>
    <t>ETA072</t>
  </si>
  <si>
    <t>ETA073</t>
  </si>
  <si>
    <t>ETA083</t>
  </si>
  <si>
    <t>ETA085</t>
  </si>
  <si>
    <t>ETA088</t>
  </si>
  <si>
    <t>ETA091</t>
  </si>
  <si>
    <t>ETA092</t>
  </si>
  <si>
    <t>ETA095</t>
  </si>
  <si>
    <t>ETA097</t>
  </si>
  <si>
    <t>ETA101</t>
  </si>
  <si>
    <t>ETA107</t>
  </si>
  <si>
    <t>ETA115</t>
  </si>
  <si>
    <t>ETA123</t>
  </si>
  <si>
    <t>ETA124</t>
  </si>
  <si>
    <t>ETA125</t>
  </si>
  <si>
    <t>ETA126</t>
  </si>
  <si>
    <t>ETA129</t>
  </si>
  <si>
    <t>ETA134</t>
  </si>
  <si>
    <t>ETA138</t>
  </si>
  <si>
    <t>ETA142</t>
  </si>
  <si>
    <t>ETA144</t>
  </si>
  <si>
    <t>ETA147</t>
  </si>
  <si>
    <t>ETA148</t>
  </si>
  <si>
    <t>ETA149</t>
  </si>
  <si>
    <t>ETA154</t>
  </si>
  <si>
    <t>ETA156</t>
  </si>
  <si>
    <t>ETA164</t>
  </si>
  <si>
    <t>ETA170</t>
  </si>
  <si>
    <t>ETA175</t>
  </si>
  <si>
    <t>ETA177</t>
  </si>
  <si>
    <t>ETA178</t>
  </si>
  <si>
    <t>ETA179</t>
  </si>
  <si>
    <t>ETA189</t>
  </si>
  <si>
    <t>ETA197</t>
  </si>
  <si>
    <t>ETA209</t>
  </si>
  <si>
    <t xml:space="preserve">Points </t>
  </si>
  <si>
    <t>N°ETA</t>
  </si>
  <si>
    <t>OBJECTIF POINTS PAR ETA</t>
  </si>
  <si>
    <t>Entreprise de Travail Adapté n° :</t>
  </si>
  <si>
    <t xml:space="preserve">Objectif "Points" attribué pour l'année : </t>
  </si>
  <si>
    <t>Autre (Commercial, Responsable RH,…)</t>
  </si>
  <si>
    <t>CADASTRE DES EMPLOIS D'ENCADREMENT  (subsidiés et non subsidiés)</t>
  </si>
  <si>
    <t xml:space="preserve">Introduction </t>
  </si>
  <si>
    <r>
      <t xml:space="preserve">ETP des PSH </t>
    </r>
    <r>
      <rPr>
        <sz val="12"/>
        <color rgb="FF000000"/>
        <rFont val="Arial"/>
        <family val="2"/>
      </rPr>
      <t>(hors Promu)</t>
    </r>
  </si>
  <si>
    <r>
      <t xml:space="preserve">ETP des PSH 
</t>
    </r>
    <r>
      <rPr>
        <sz val="12"/>
        <color rgb="FF000000"/>
        <rFont val="Arial"/>
        <family val="2"/>
      </rPr>
      <t>(Trav Promu compte double)</t>
    </r>
  </si>
  <si>
    <t>promu à un emploi de cadre compte double pour la détermination du taux de 20%.  Attention que le personnel affecté à la</t>
  </si>
  <si>
    <t>ETP SAF</t>
  </si>
  <si>
    <t>Quota place SAF</t>
  </si>
  <si>
    <t>Section d'accueil et de Form</t>
  </si>
  <si>
    <t xml:space="preserve">Nombre de points déclarés sur l'année : </t>
  </si>
  <si>
    <r>
      <t xml:space="preserve">TRAV DE PRODUCTION PROMU &gt; 5 ans ? 
</t>
    </r>
    <r>
      <rPr>
        <sz val="11"/>
        <rFont val="Arial"/>
        <family val="2"/>
      </rPr>
      <t>(Liste déroulante)</t>
    </r>
  </si>
  <si>
    <t>Section d'accueil et de Formation n'entre pas dans le calcul de ce taux (subvention spécifique).</t>
  </si>
  <si>
    <t>points réalisés déclarés par le service devra faire l'objet d'une validation par l'AVIQ.</t>
  </si>
  <si>
    <t xml:space="preserve">- Le cadastre des emplois d'encadrement est à compléter par année et à envoyer pour le 31 mars de l'année suivante </t>
  </si>
  <si>
    <t>- L'objectif points s'indique automatiquement lorsque le numéro d'ETA est encodé. Il est fixé pour une durée de 3 ans. Le nombre de</t>
  </si>
  <si>
    <t>- Colonne D : Si la fonction du travailleur n'apparait pas dans la liste déroulante alors utiliser la fonction "Autre".</t>
  </si>
  <si>
    <t>- Colonne E : La définition des personnes en situation de handicap est précisée à l'article 991/1.</t>
  </si>
  <si>
    <t>- Colonne I : Le travailleur de production réalisant des activités de production depuis au moins 5 ans dans l'ETA et qui est</t>
  </si>
  <si>
    <t>- Colonne M  : Seules les fonctions d'encadrement des TSH peuvent être valorisées à la subvention coûts spécifiques.</t>
  </si>
  <si>
    <t xml:space="preserve">- Le calcul des normes repris dans le tableau "Consolidation données personnel d'encadrement" est donné à titre indicatif. </t>
  </si>
  <si>
    <t>(exemple : num NISS - 70.04.10-586.94 doit être encodé sans point, ni tiret, soit : 70041058694)</t>
  </si>
  <si>
    <t>Il y a lieu d'encoder : 0,8 x (7 / 12)  soit 0,47</t>
  </si>
  <si>
    <t xml:space="preserve">- Colonne F : Le Régime horaire en ETP doit être proratisé mensuellement sur base des prestations effectives : </t>
  </si>
  <si>
    <t xml:space="preserve">(si sortie en cours de mois alors : si prestations supérieures ou égales à 15 jours sur le mois = mois complet, sinon le mois ne compte pas) </t>
  </si>
  <si>
    <t>NUMERO NISS</t>
  </si>
  <si>
    <r>
      <rPr>
        <b/>
        <sz val="11"/>
        <rFont val="Arial"/>
        <family val="2"/>
      </rPr>
      <t>EQUIVALENT TEMPS PLEIN</t>
    </r>
    <r>
      <rPr>
        <sz val="11"/>
        <rFont val="Arial"/>
        <family val="2"/>
      </rPr>
      <t xml:space="preserve"> (ETP)</t>
    </r>
  </si>
  <si>
    <t xml:space="preserve">- Colonne C : Le numéro NISS du travailleur belge doit être encodé uniquement en caractères numériques </t>
  </si>
  <si>
    <t>Cette case ne doit pas être complétée pour les ressortissants des pays étrangers</t>
  </si>
  <si>
    <t>De plus amples explications et exemples sont disponibles dans la FAQ.</t>
  </si>
  <si>
    <t>le total des ETP ne peut pas dépasser 1.</t>
  </si>
  <si>
    <t xml:space="preserve">Le résultat doit correspondre au temps de travail consacré par la personne à cette fonction sur l'année. Si la personne a plusieurs fonctions, </t>
  </si>
  <si>
    <t>- Colonne K : Indiquer le nombre d'années d'ancienneté pécuniaire octroyées au travailleur et reprises sur son compte individuel.</t>
  </si>
  <si>
    <t>Ex : Monsieur DELCORPS est entré dans l'ETA le 10 avril 23 et est sorti le 6 novembre 23 en 4/5ième temps (soit 0,8 ETP)</t>
  </si>
  <si>
    <t>voir pour 2024 si délai sup ?</t>
  </si>
  <si>
    <t>OK màj par Stephanie De Landsheere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</si>
</sst>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sz val="12"/>
      <color theme="1"/>
      <name val="Calibri"/>
      <family val="2"/>
      <scheme val="minor"/>
    </font>
    <font>
      <b/>
      <sz val="14"/>
      <color indexed="8"/>
      <name val="Arial"/>
      <family val="2"/>
    </font>
    <font>
      <sz val="14"/>
      <color theme="1"/>
      <name val="Calibri"/>
      <family val="2"/>
      <scheme val="minor"/>
    </font>
    <font>
      <b/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indexed="8"/>
      <name val="Arial"/>
      <family val="2"/>
    </font>
    <font>
      <b/>
      <sz val="16"/>
      <color indexed="8"/>
      <name val="Arial"/>
      <family val="2"/>
    </font>
    <font>
      <b/>
      <sz val="10"/>
      <color indexed="8"/>
      <name val="Arial"/>
      <family val="2"/>
    </font>
    <font>
      <sz val="14"/>
      <color indexed="8"/>
      <name val="Arial"/>
      <family val="2"/>
    </font>
    <font>
      <sz val="18"/>
      <color indexed="8"/>
      <name val="Arial"/>
      <family val="2"/>
    </font>
    <font>
      <sz val="8"/>
      <name val="Calibri"/>
      <family val="2"/>
      <scheme val="minor"/>
    </font>
    <font>
      <b/>
      <sz val="10"/>
      <name val="Arial"/>
      <family val="2"/>
    </font>
    <font>
      <b/>
      <sz val="16"/>
      <name val="Arial"/>
      <family val="2"/>
    </font>
    <font>
      <sz val="18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sz val="22"/>
      <name val="Arial"/>
      <family val="2"/>
    </font>
    <font>
      <sz val="20"/>
      <name val="Arial"/>
      <family val="2"/>
    </font>
    <font>
      <sz val="12"/>
      <color rgb="FF00000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name val="Arial"/>
      <family val="2"/>
    </font>
    <font>
      <sz val="11"/>
      <color indexed="8"/>
      <name val="Arial"/>
      <family val="2"/>
    </font>
    <font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DAD2E4"/>
        <bgColor indexed="64"/>
      </patternFill>
    </fill>
    <fill>
      <patternFill patternType="solid">
        <fgColor rgb="FFF3E7F9"/>
        <bgColor indexed="64"/>
      </patternFill>
    </fill>
    <fill>
      <patternFill patternType="solid">
        <fgColor rgb="FFE9E5F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AE4FC"/>
        <bgColor indexed="64"/>
      </patternFill>
    </fill>
    <fill>
      <patternFill patternType="solid">
        <fgColor rgb="FFE2FEE3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6">
    <xf numFmtId="0" fontId="0" fillId="0" borderId="0" xfId="0"/>
    <xf numFmtId="0" fontId="1" fillId="0" borderId="0" xfId="0" applyFont="1" applyAlignment="1">
      <alignment wrapText="1"/>
    </xf>
    <xf numFmtId="0" fontId="0" fillId="0" borderId="8" xfId="0" applyBorder="1"/>
    <xf numFmtId="0" fontId="0" fillId="0" borderId="9" xfId="0" applyBorder="1"/>
    <xf numFmtId="0" fontId="0" fillId="3" borderId="8" xfId="0" applyFill="1" applyBorder="1"/>
    <xf numFmtId="0" fontId="0" fillId="0" borderId="10" xfId="0" applyBorder="1"/>
    <xf numFmtId="0" fontId="4" fillId="0" borderId="8" xfId="0" applyFont="1" applyBorder="1"/>
    <xf numFmtId="0" fontId="4" fillId="0" borderId="9" xfId="0" applyFont="1" applyBorder="1"/>
    <xf numFmtId="0" fontId="0" fillId="3" borderId="10" xfId="0" applyFill="1" applyBorder="1"/>
    <xf numFmtId="0" fontId="9" fillId="0" borderId="0" xfId="0" applyFont="1" applyAlignment="1">
      <alignment wrapText="1"/>
    </xf>
    <xf numFmtId="0" fontId="10" fillId="0" borderId="0" xfId="0" applyFont="1"/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6" fillId="4" borderId="2" xfId="0" applyFont="1" applyFill="1" applyBorder="1" applyAlignment="1">
      <alignment horizontal="center" vertical="center" wrapText="1"/>
    </xf>
    <xf numFmtId="14" fontId="7" fillId="4" borderId="2" xfId="0" applyNumberFormat="1" applyFont="1" applyFill="1" applyBorder="1" applyAlignment="1">
      <alignment horizontal="center" vertical="center" wrapText="1"/>
    </xf>
    <xf numFmtId="14" fontId="6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16" fontId="9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0" fontId="17" fillId="0" borderId="0" xfId="0" applyFont="1" applyAlignment="1">
      <alignment vertical="center" wrapText="1"/>
    </xf>
    <xf numFmtId="0" fontId="1" fillId="0" borderId="8" xfId="0" applyFont="1" applyBorder="1" applyAlignment="1">
      <alignment wrapText="1"/>
    </xf>
    <xf numFmtId="0" fontId="1" fillId="0" borderId="11" xfId="0" applyFont="1" applyBorder="1" applyAlignment="1">
      <alignment wrapText="1"/>
    </xf>
    <xf numFmtId="14" fontId="1" fillId="0" borderId="0" xfId="0" applyNumberFormat="1" applyFont="1" applyAlignment="1">
      <alignment wrapText="1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0" fillId="6" borderId="16" xfId="0" applyFill="1" applyBorder="1"/>
    <xf numFmtId="14" fontId="0" fillId="6" borderId="13" xfId="0" applyNumberFormat="1" applyFill="1" applyBorder="1" applyAlignment="1">
      <alignment horizontal="center" vertical="center"/>
    </xf>
    <xf numFmtId="0" fontId="0" fillId="6" borderId="20" xfId="0" applyFill="1" applyBorder="1" applyAlignment="1">
      <alignment horizontal="left" vertical="center"/>
    </xf>
    <xf numFmtId="0" fontId="4" fillId="7" borderId="19" xfId="0" applyFont="1" applyFill="1" applyBorder="1"/>
    <xf numFmtId="0" fontId="4" fillId="7" borderId="1" xfId="0" applyFont="1" applyFill="1" applyBorder="1"/>
    <xf numFmtId="0" fontId="4" fillId="7" borderId="19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4" fillId="7" borderId="3" xfId="0" applyFont="1" applyFill="1" applyBorder="1"/>
    <xf numFmtId="0" fontId="4" fillId="7" borderId="3" xfId="0" applyFont="1" applyFill="1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18" xfId="0" applyBorder="1"/>
    <xf numFmtId="0" fontId="0" fillId="0" borderId="21" xfId="0" applyBorder="1" applyAlignment="1">
      <alignment horizontal="center"/>
    </xf>
    <xf numFmtId="0" fontId="0" fillId="9" borderId="18" xfId="0" applyFill="1" applyBorder="1" applyAlignment="1">
      <alignment horizontal="center" vertical="center"/>
    </xf>
    <xf numFmtId="4" fontId="0" fillId="9" borderId="0" xfId="0" applyNumberFormat="1" applyFill="1" applyAlignment="1">
      <alignment horizontal="center"/>
    </xf>
    <xf numFmtId="4" fontId="0" fillId="9" borderId="21" xfId="0" applyNumberFormat="1" applyFill="1" applyBorder="1" applyAlignment="1">
      <alignment horizontal="center"/>
    </xf>
    <xf numFmtId="0" fontId="0" fillId="7" borderId="18" xfId="0" applyFill="1" applyBorder="1" applyAlignment="1">
      <alignment horizontal="center" vertical="center"/>
    </xf>
    <xf numFmtId="4" fontId="0" fillId="7" borderId="0" xfId="0" applyNumberFormat="1" applyFill="1" applyAlignment="1">
      <alignment horizontal="center"/>
    </xf>
    <xf numFmtId="4" fontId="0" fillId="7" borderId="21" xfId="0" applyNumberFormat="1" applyFill="1" applyBorder="1" applyAlignment="1">
      <alignment horizontal="center"/>
    </xf>
    <xf numFmtId="0" fontId="0" fillId="7" borderId="22" xfId="0" applyFill="1" applyBorder="1" applyAlignment="1">
      <alignment horizontal="center" vertical="center"/>
    </xf>
    <xf numFmtId="4" fontId="0" fillId="7" borderId="23" xfId="0" applyNumberFormat="1" applyFill="1" applyBorder="1" applyAlignment="1">
      <alignment horizontal="center"/>
    </xf>
    <xf numFmtId="0" fontId="0" fillId="7" borderId="23" xfId="0" applyFill="1" applyBorder="1" applyAlignment="1">
      <alignment horizontal="center"/>
    </xf>
    <xf numFmtId="4" fontId="0" fillId="7" borderId="24" xfId="0" applyNumberFormat="1" applyFill="1" applyBorder="1" applyAlignment="1">
      <alignment horizontal="center"/>
    </xf>
    <xf numFmtId="3" fontId="18" fillId="9" borderId="7" xfId="0" applyNumberFormat="1" applyFont="1" applyFill="1" applyBorder="1" applyAlignment="1">
      <alignment horizontal="center" wrapText="1"/>
    </xf>
    <xf numFmtId="0" fontId="22" fillId="0" borderId="0" xfId="0" applyFont="1"/>
    <xf numFmtId="0" fontId="24" fillId="0" borderId="7" xfId="0" applyFont="1" applyBorder="1" applyAlignment="1">
      <alignment horizontal="center" vertical="center" wrapText="1"/>
    </xf>
    <xf numFmtId="0" fontId="25" fillId="0" borderId="0" xfId="0" applyFont="1"/>
    <xf numFmtId="0" fontId="26" fillId="0" borderId="0" xfId="0" applyFont="1"/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" fontId="6" fillId="4" borderId="2" xfId="0" applyNumberFormat="1" applyFont="1" applyFill="1" applyBorder="1" applyAlignment="1">
      <alignment horizontal="center" vertical="center" wrapText="1"/>
    </xf>
    <xf numFmtId="3" fontId="24" fillId="0" borderId="7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2" fontId="3" fillId="8" borderId="12" xfId="0" applyNumberFormat="1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vertical="center"/>
    </xf>
    <xf numFmtId="0" fontId="17" fillId="8" borderId="16" xfId="0" applyFont="1" applyFill="1" applyBorder="1" applyAlignment="1">
      <alignment vertical="center" wrapText="1"/>
    </xf>
    <xf numFmtId="0" fontId="17" fillId="8" borderId="17" xfId="0" applyFont="1" applyFill="1" applyBorder="1" applyAlignment="1">
      <alignment vertical="center" wrapText="1"/>
    </xf>
    <xf numFmtId="0" fontId="28" fillId="14" borderId="0" xfId="0" applyFont="1" applyFill="1"/>
    <xf numFmtId="0" fontId="0" fillId="15" borderId="0" xfId="0" applyFill="1"/>
    <xf numFmtId="0" fontId="29" fillId="15" borderId="0" xfId="0" applyFont="1" applyFill="1"/>
    <xf numFmtId="0" fontId="31" fillId="0" borderId="7" xfId="0" applyFont="1" applyBorder="1" applyAlignment="1">
      <alignment horizontal="center" vertical="center" wrapText="1"/>
    </xf>
    <xf numFmtId="0" fontId="24" fillId="16" borderId="7" xfId="0" applyFont="1" applyFill="1" applyBorder="1" applyAlignment="1">
      <alignment horizontal="center" vertical="center" wrapText="1"/>
    </xf>
    <xf numFmtId="0" fontId="32" fillId="0" borderId="0" xfId="0" applyFont="1"/>
    <xf numFmtId="1" fontId="15" fillId="16" borderId="7" xfId="0" applyNumberFormat="1" applyFont="1" applyFill="1" applyBorder="1" applyAlignment="1">
      <alignment horizontal="center" vertical="center" wrapText="1"/>
    </xf>
    <xf numFmtId="2" fontId="15" fillId="16" borderId="7" xfId="0" applyNumberFormat="1" applyFont="1" applyFill="1" applyBorder="1" applyAlignment="1">
      <alignment horizontal="center" vertical="center" wrapText="1"/>
    </xf>
    <xf numFmtId="0" fontId="1" fillId="16" borderId="7" xfId="0" applyFont="1" applyFill="1" applyBorder="1" applyAlignment="1">
      <alignment wrapText="1"/>
    </xf>
    <xf numFmtId="0" fontId="14" fillId="16" borderId="7" xfId="0" applyFont="1" applyFill="1" applyBorder="1" applyAlignment="1">
      <alignment horizontal="center" vertical="center" wrapText="1"/>
    </xf>
    <xf numFmtId="1" fontId="24" fillId="16" borderId="7" xfId="0" applyNumberFormat="1" applyFont="1" applyFill="1" applyBorder="1" applyAlignment="1">
      <alignment horizontal="center" vertical="center" wrapText="1"/>
    </xf>
    <xf numFmtId="2" fontId="24" fillId="16" borderId="7" xfId="0" applyNumberFormat="1" applyFont="1" applyFill="1" applyBorder="1" applyAlignment="1">
      <alignment horizontal="center" vertical="center" wrapText="1"/>
    </xf>
    <xf numFmtId="0" fontId="23" fillId="13" borderId="7" xfId="0" applyFont="1" applyFill="1" applyBorder="1" applyAlignment="1" applyProtection="1">
      <alignment horizontal="center" wrapText="1"/>
      <protection locked="0"/>
    </xf>
    <xf numFmtId="3" fontId="18" fillId="13" borderId="7" xfId="0" applyNumberFormat="1" applyFont="1" applyFill="1" applyBorder="1" applyAlignment="1" applyProtection="1">
      <alignment horizont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2" fontId="6" fillId="0" borderId="2" xfId="0" applyNumberFormat="1" applyFont="1" applyBorder="1" applyAlignment="1" applyProtection="1">
      <alignment horizontal="center" vertical="center" wrapText="1"/>
      <protection locked="0"/>
    </xf>
    <xf numFmtId="14" fontId="6" fillId="2" borderId="2" xfId="0" applyNumberFormat="1" applyFont="1" applyFill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14" fontId="6" fillId="11" borderId="2" xfId="0" applyNumberFormat="1" applyFont="1" applyFill="1" applyBorder="1" applyAlignment="1" applyProtection="1">
      <alignment horizontal="center" vertical="center"/>
      <protection locked="0"/>
    </xf>
    <xf numFmtId="14" fontId="7" fillId="0" borderId="2" xfId="0" applyNumberFormat="1" applyFont="1" applyBorder="1" applyAlignment="1" applyProtection="1">
      <alignment horizontal="center" vertical="center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2" fontId="6" fillId="0" borderId="14" xfId="0" applyNumberFormat="1" applyFont="1" applyBorder="1" applyAlignment="1" applyProtection="1">
      <alignment horizontal="center" vertical="center" wrapText="1"/>
      <protection locked="0"/>
    </xf>
    <xf numFmtId="1" fontId="6" fillId="0" borderId="2" xfId="0" applyNumberFormat="1" applyFont="1" applyBorder="1" applyAlignment="1" applyProtection="1">
      <alignment horizontal="center" vertical="center" wrapText="1"/>
      <protection locked="0"/>
    </xf>
    <xf numFmtId="1" fontId="6" fillId="0" borderId="14" xfId="0" applyNumberFormat="1" applyFont="1" applyBorder="1" applyAlignment="1" applyProtection="1">
      <alignment horizontal="center" vertical="center" wrapText="1"/>
      <protection locked="0"/>
    </xf>
    <xf numFmtId="0" fontId="29" fillId="15" borderId="0" xfId="0" quotePrefix="1" applyFont="1" applyFill="1"/>
    <xf numFmtId="0" fontId="9" fillId="0" borderId="7" xfId="0" applyFont="1" applyBorder="1" applyAlignment="1">
      <alignment horizontal="center" vertical="center" wrapText="1"/>
    </xf>
    <xf numFmtId="0" fontId="9" fillId="13" borderId="7" xfId="0" applyFont="1" applyFill="1" applyBorder="1" applyAlignment="1" applyProtection="1">
      <alignment horizontal="center" vertical="center" wrapText="1"/>
      <protection locked="0"/>
    </xf>
    <xf numFmtId="0" fontId="30" fillId="5" borderId="4" xfId="0" applyFont="1" applyFill="1" applyBorder="1" applyAlignment="1">
      <alignment horizontal="center" vertical="center" wrapText="1"/>
    </xf>
    <xf numFmtId="0" fontId="30" fillId="5" borderId="5" xfId="0" applyFont="1" applyFill="1" applyBorder="1" applyAlignment="1">
      <alignment horizontal="center" vertical="center" wrapText="1"/>
    </xf>
    <xf numFmtId="0" fontId="30" fillId="5" borderId="6" xfId="0" applyFont="1" applyFill="1" applyBorder="1" applyAlignment="1">
      <alignment horizontal="center" vertical="center" wrapText="1"/>
    </xf>
    <xf numFmtId="0" fontId="24" fillId="16" borderId="26" xfId="0" applyFont="1" applyFill="1" applyBorder="1" applyAlignment="1">
      <alignment horizontal="center" vertical="center" wrapText="1"/>
    </xf>
    <xf numFmtId="0" fontId="24" fillId="16" borderId="27" xfId="0" applyFont="1" applyFill="1" applyBorder="1" applyAlignment="1">
      <alignment horizontal="center" vertical="center" wrapText="1"/>
    </xf>
    <xf numFmtId="0" fontId="24" fillId="16" borderId="28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4" fillId="16" borderId="7" xfId="0" applyFont="1" applyFill="1" applyBorder="1" applyAlignment="1">
      <alignment horizontal="center" vertical="center" wrapText="1"/>
    </xf>
    <xf numFmtId="0" fontId="7" fillId="16" borderId="25" xfId="0" applyFont="1" applyFill="1" applyBorder="1" applyAlignment="1">
      <alignment horizontal="center" vertical="center" wrapText="1"/>
    </xf>
    <xf numFmtId="0" fontId="7" fillId="16" borderId="11" xfId="0" applyFont="1" applyFill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2" fontId="24" fillId="16" borderId="7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10" fontId="21" fillId="12" borderId="15" xfId="0" applyNumberFormat="1" applyFont="1" applyFill="1" applyBorder="1" applyAlignment="1">
      <alignment horizontal="center" vertical="center" wrapText="1"/>
    </xf>
    <xf numFmtId="10" fontId="21" fillId="12" borderId="17" xfId="0" applyNumberFormat="1" applyFont="1" applyFill="1" applyBorder="1" applyAlignment="1">
      <alignment horizontal="center" vertical="center" wrapText="1"/>
    </xf>
    <xf numFmtId="0" fontId="20" fillId="10" borderId="15" xfId="0" applyFont="1" applyFill="1" applyBorder="1" applyAlignment="1">
      <alignment horizontal="center" vertical="center" wrapText="1"/>
    </xf>
    <xf numFmtId="0" fontId="20" fillId="10" borderId="17" xfId="0" applyFont="1" applyFill="1" applyBorder="1" applyAlignment="1">
      <alignment horizontal="center" vertical="center" wrapText="1"/>
    </xf>
    <xf numFmtId="2" fontId="21" fillId="16" borderId="7" xfId="0" applyNumberFormat="1" applyFont="1" applyFill="1" applyBorder="1" applyAlignment="1">
      <alignment horizontal="center" vertical="center" wrapText="1"/>
    </xf>
    <xf numFmtId="0" fontId="23" fillId="16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2">
    <cellStyle name="Euro" xfId="1" xr:uid="{00000000-0005-0000-0000-000000000000}"/>
    <cellStyle name="Normal" xfId="0" builtinId="0"/>
  </cellStyles>
  <dxfs count="4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numFmt numFmtId="0" formatCode="General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mruColors>
      <color rgb="FFF3E7F9"/>
      <color rgb="FFE2FEE3"/>
      <color rgb="FFFAE4FC"/>
      <color rgb="FFCCFFFF"/>
      <color rgb="FFE9E5FB"/>
      <color rgb="FFDAD2E4"/>
      <color rgb="FF99FFCC"/>
      <color rgb="FF99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3116D8D3-925A-4499-A08C-2CF81A4F0CAD}" name="Tableau13" displayName="Tableau13" ref="A3:D55" totalsRowCount="1">
  <autoFilter ref="A3:D54" xr:uid="{3116D8D3-925A-4499-A08C-2CF81A4F0CAD}"/>
  <tableColumns count="4">
    <tableColumn id="1" xr3:uid="{A08617BC-A127-4935-A08C-797294A6A968}" name="N°ETA"/>
    <tableColumn id="2" xr3:uid="{EC460C39-9DD0-46C4-BB3A-2B9A470638DC}" name="Points "/>
    <tableColumn id="3" xr3:uid="{48129BA5-E8E1-428B-B0AD-B7FA2C5FAACD}" name="Quota place SAF" totalsRowFunction="sum" dataDxfId="42" totalsRowDxfId="41"/>
    <tableColumn id="4" xr3:uid="{073509E7-F62C-4865-A1ED-3655397C70CD}" name="ETP SAF" totalsRowFunction="sum" dataDxfId="40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79CB55E-9A4B-4DB3-8CF0-E56E29A5446A}" name="Tableau1" displayName="Tableau1" ref="A4:J6" totalsRowShown="0" headerRowBorderDxfId="39" tableBorderDxfId="38" totalsRowBorderDxfId="37">
  <tableColumns count="10">
    <tableColumn id="1" xr3:uid="{E96F7A70-7568-471C-83B8-AD532DE03068}" name="Fonction " dataDxfId="36"/>
    <tableColumn id="2" xr3:uid="{E9C5A378-8AF8-474C-9A11-830D6D7B92AA}" name="Directeur" dataDxfId="35"/>
    <tableColumn id="3" xr3:uid="{3497616F-633F-4A91-B159-518E1397F5AA}" name="Moniteur" dataDxfId="34"/>
    <tableColumn id="4" xr3:uid="{7B95E076-4757-4F5D-BD75-40B40F8B2103}" name="Moniteur_Section_Accueil" dataDxfId="33"/>
    <tableColumn id="5" xr3:uid="{FA48A23E-48C9-4F61-8490-E8D9CAF625D6}" name="Trav_Social" dataDxfId="32"/>
    <tableColumn id="6" xr3:uid="{3764C845-0EBB-48E2-82EC-D1E9BE1F21AE}" name="Ergothérapeute" dataDxfId="31"/>
    <tableColumn id="7" xr3:uid="{AE5A3672-9D19-46D3-AB25-CB80D0370A8C}" name="Ergo_Section_Accueil" dataDxfId="30"/>
    <tableColumn id="8" xr3:uid="{A5D76C94-0E9E-4486-BD6F-391F1518614E}" name="Coordinateur_SocioPro" dataDxfId="29"/>
    <tableColumn id="9" xr3:uid="{A3DC9089-7885-4100-946C-5DD6014992B6}" name="Employé_Administratif " dataDxfId="28"/>
    <tableColumn id="10" xr3:uid="{1C83080B-9E2E-4CCC-A82B-BC498B6B7022}" name="Autre" dataDxfId="27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1B9DECC-59A6-4F7B-8DFB-C29888580CD6}" name="Tableau2" displayName="Tableau2" ref="A10:A12" totalsRowShown="0" headerRowDxfId="26" headerRowBorderDxfId="25" tableBorderDxfId="24" totalsRowBorderDxfId="23">
  <autoFilter ref="A10:A12" xr:uid="{11B9DECC-59A6-4F7B-8DFB-C29888580CD6}"/>
  <tableColumns count="1">
    <tableColumn id="1" xr3:uid="{2D8F0D7E-DA7D-47DE-9D1E-6442674026D8}" name="Sit de Handicap"/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9EAFFAD-D880-41C7-8E9E-A4E7DF9EF0E0}" name="Tableau5" displayName="Tableau5" ref="A15:A21" totalsRowShown="0" headerRowDxfId="22" headerRowBorderDxfId="21" tableBorderDxfId="20" totalsRowBorderDxfId="19">
  <autoFilter ref="A15:A21" xr:uid="{F9EAFFAD-D880-41C7-8E9E-A4E7DF9EF0E0}"/>
  <tableColumns count="1">
    <tableColumn id="1" xr3:uid="{43C116D5-3A36-4CE9-9394-3D3CA49153EE}" name="Aide à l'emploi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3528F7C-FD61-4D3C-97AA-2DFCE8D2D87F}" name="Tableau10" displayName="Tableau10" ref="A46:A50" totalsRowShown="0">
  <autoFilter ref="A46:A50" xr:uid="{43528F7C-FD61-4D3C-97AA-2DFCE8D2D87F}"/>
  <tableColumns count="1">
    <tableColumn id="1" xr3:uid="{7DA8B85C-26FA-4010-A813-4E8EE1D8FB72}" name="Fonction éligible à la subv CS"/>
  </tableColumns>
  <tableStyleInfo name="TableStyleLight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99B1C7D-250D-4450-9C55-9F80748FF22A}" name="Tableau12" displayName="Tableau12" ref="A24:A43" totalsRowShown="0" headerRowDxfId="18" headerRowBorderDxfId="17" tableBorderDxfId="16">
  <autoFilter ref="A24:A43" xr:uid="{299B1C7D-250D-4450-9C55-9F80748FF22A}"/>
  <tableColumns count="1">
    <tableColumn id="1" xr3:uid="{6A5ECD6E-8926-4B51-BC7C-B4DFB0223DF3}" name="Barème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0F588-C11E-4556-ADF8-793293EA1419}">
  <dimension ref="A1:M35"/>
  <sheetViews>
    <sheetView showGridLines="0" topLeftCell="A2" zoomScale="120" zoomScaleNormal="120" workbookViewId="0">
      <selection activeCell="N14" sqref="N14"/>
    </sheetView>
  </sheetViews>
  <sheetFormatPr baseColWidth="10" defaultRowHeight="15" x14ac:dyDescent="0.25"/>
  <cols>
    <col min="10" max="10" width="12.42578125" customWidth="1"/>
    <col min="11" max="11" width="13.28515625" customWidth="1"/>
    <col min="12" max="12" width="16.5703125" customWidth="1"/>
  </cols>
  <sheetData>
    <row r="1" spans="1:13" ht="24.75" thickTop="1" thickBot="1" x14ac:dyDescent="0.3">
      <c r="A1" s="93" t="s">
        <v>163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5"/>
    </row>
    <row r="2" spans="1:13" ht="15.75" thickTop="1" x14ac:dyDescent="0.25">
      <c r="A2" s="66" t="s">
        <v>164</v>
      </c>
      <c r="B2" s="66"/>
      <c r="C2" s="67"/>
      <c r="D2" s="67"/>
      <c r="E2" s="67"/>
      <c r="F2" s="67"/>
      <c r="G2" s="67"/>
      <c r="H2" s="67"/>
      <c r="I2" s="67"/>
      <c r="J2" s="67"/>
      <c r="K2" s="67"/>
      <c r="L2" s="67"/>
    </row>
    <row r="3" spans="1:13" x14ac:dyDescent="0.25">
      <c r="B3" s="67"/>
      <c r="C3" s="90" t="s">
        <v>175</v>
      </c>
      <c r="D3" s="67"/>
      <c r="E3" s="67"/>
      <c r="F3" s="67"/>
      <c r="G3" s="67"/>
      <c r="H3" s="67"/>
      <c r="I3" s="67"/>
      <c r="J3" s="67"/>
      <c r="K3" s="67"/>
      <c r="L3" s="67"/>
      <c r="M3" t="s">
        <v>195</v>
      </c>
    </row>
    <row r="4" spans="1:13" x14ac:dyDescent="0.25">
      <c r="B4" s="67"/>
      <c r="C4" s="68"/>
      <c r="D4" s="67"/>
      <c r="E4" s="67"/>
      <c r="F4" s="67"/>
      <c r="G4" s="67"/>
      <c r="H4" s="67"/>
      <c r="I4" s="67"/>
      <c r="J4" s="67"/>
      <c r="K4" s="67"/>
      <c r="L4" s="67"/>
    </row>
    <row r="5" spans="1:13" x14ac:dyDescent="0.25">
      <c r="B5" s="67"/>
      <c r="C5" s="90" t="s">
        <v>176</v>
      </c>
      <c r="D5" s="67"/>
      <c r="E5" s="67"/>
      <c r="F5" s="67"/>
      <c r="G5" s="67"/>
      <c r="H5" s="67"/>
      <c r="I5" s="67"/>
      <c r="J5" s="67"/>
      <c r="K5" s="67"/>
      <c r="L5" s="67"/>
    </row>
    <row r="6" spans="1:13" x14ac:dyDescent="0.25">
      <c r="B6" s="67"/>
      <c r="C6" s="68" t="s">
        <v>174</v>
      </c>
      <c r="D6" s="67"/>
      <c r="E6" s="67"/>
      <c r="F6" s="67"/>
      <c r="G6" s="67"/>
      <c r="H6" s="67"/>
      <c r="I6" s="67"/>
      <c r="J6" s="67"/>
      <c r="K6" s="67"/>
      <c r="L6" s="67"/>
    </row>
    <row r="7" spans="1:13" x14ac:dyDescent="0.25">
      <c r="B7" s="67"/>
      <c r="C7" s="68"/>
      <c r="D7" s="67"/>
      <c r="E7" s="67"/>
      <c r="F7" s="67"/>
      <c r="G7" s="67"/>
      <c r="H7" s="67"/>
      <c r="I7" s="67"/>
      <c r="J7" s="67"/>
      <c r="K7" s="67"/>
      <c r="L7" s="67"/>
    </row>
    <row r="8" spans="1:13" x14ac:dyDescent="0.25">
      <c r="B8" s="67"/>
      <c r="C8" s="90" t="s">
        <v>188</v>
      </c>
      <c r="D8" s="67"/>
      <c r="E8" s="67"/>
      <c r="F8" s="67"/>
      <c r="G8" s="67"/>
      <c r="H8" s="67"/>
      <c r="I8" s="67"/>
      <c r="J8" s="67"/>
      <c r="K8" s="67"/>
      <c r="L8" s="67"/>
    </row>
    <row r="9" spans="1:13" x14ac:dyDescent="0.25">
      <c r="B9" s="67"/>
      <c r="C9" s="90" t="s">
        <v>182</v>
      </c>
      <c r="D9" s="67"/>
      <c r="E9" s="67"/>
      <c r="F9" s="67"/>
      <c r="G9" s="67"/>
      <c r="H9" s="67"/>
      <c r="I9" s="67"/>
      <c r="J9" s="67"/>
      <c r="K9" s="67"/>
      <c r="L9" s="67"/>
    </row>
    <row r="10" spans="1:13" x14ac:dyDescent="0.25">
      <c r="B10" s="67"/>
      <c r="C10" s="90" t="s">
        <v>189</v>
      </c>
      <c r="D10" s="67"/>
      <c r="E10" s="67"/>
      <c r="F10" s="67"/>
      <c r="G10" s="67"/>
      <c r="H10" s="67"/>
      <c r="I10" s="67"/>
      <c r="J10" s="67"/>
      <c r="K10" s="67"/>
      <c r="L10" s="67"/>
    </row>
    <row r="11" spans="1:13" x14ac:dyDescent="0.25">
      <c r="B11" s="67"/>
      <c r="C11" s="68"/>
      <c r="D11" s="67"/>
      <c r="E11" s="67"/>
      <c r="F11" s="67"/>
      <c r="G11" s="67"/>
      <c r="H11" s="67"/>
      <c r="I11" s="67"/>
      <c r="J11" s="67"/>
      <c r="K11" s="67"/>
      <c r="L11" s="67"/>
    </row>
    <row r="12" spans="1:13" x14ac:dyDescent="0.25">
      <c r="B12" s="67"/>
      <c r="C12" s="90" t="s">
        <v>177</v>
      </c>
      <c r="D12" s="67"/>
      <c r="E12" s="67"/>
      <c r="F12" s="67"/>
      <c r="G12" s="67"/>
      <c r="H12" s="67"/>
      <c r="I12" s="67"/>
      <c r="J12" s="67"/>
      <c r="K12" s="67"/>
      <c r="L12" s="67"/>
    </row>
    <row r="13" spans="1:13" x14ac:dyDescent="0.25">
      <c r="B13" s="67"/>
      <c r="C13" s="68"/>
      <c r="D13" s="67"/>
      <c r="E13" s="67"/>
      <c r="F13" s="67"/>
      <c r="G13" s="67"/>
      <c r="H13" s="67"/>
      <c r="I13" s="67"/>
      <c r="J13" s="67"/>
      <c r="K13" s="67"/>
      <c r="L13" s="67"/>
    </row>
    <row r="14" spans="1:13" x14ac:dyDescent="0.25">
      <c r="B14" s="67"/>
      <c r="C14" s="90" t="s">
        <v>178</v>
      </c>
      <c r="D14" s="67"/>
      <c r="E14" s="67"/>
      <c r="F14" s="67"/>
      <c r="G14" s="67"/>
      <c r="H14" s="67"/>
      <c r="I14" s="67"/>
      <c r="J14" s="67"/>
      <c r="K14" s="67"/>
      <c r="L14" s="67"/>
    </row>
    <row r="15" spans="1:13" x14ac:dyDescent="0.25">
      <c r="B15" s="67"/>
      <c r="C15" s="68"/>
      <c r="D15" s="67"/>
      <c r="E15" s="67"/>
      <c r="F15" s="67"/>
      <c r="G15" s="67"/>
      <c r="H15" s="67"/>
      <c r="I15" s="67"/>
      <c r="J15" s="67"/>
      <c r="K15" s="67"/>
      <c r="L15" s="67"/>
    </row>
    <row r="16" spans="1:13" x14ac:dyDescent="0.25">
      <c r="B16" s="67"/>
      <c r="C16" s="90" t="s">
        <v>184</v>
      </c>
      <c r="D16" s="67"/>
      <c r="E16" s="67"/>
      <c r="F16" s="67"/>
      <c r="G16" s="67"/>
      <c r="H16" s="67"/>
      <c r="I16" s="67"/>
      <c r="J16" s="67"/>
      <c r="K16" s="67"/>
      <c r="L16" s="67"/>
    </row>
    <row r="17" spans="2:12" x14ac:dyDescent="0.25">
      <c r="B17" s="67"/>
      <c r="C17" s="68" t="s">
        <v>185</v>
      </c>
      <c r="D17" s="67"/>
      <c r="E17" s="67"/>
      <c r="F17" s="67"/>
      <c r="G17" s="67"/>
      <c r="H17" s="67"/>
      <c r="I17" s="67"/>
      <c r="J17" s="67"/>
      <c r="K17" s="67"/>
      <c r="L17" s="67"/>
    </row>
    <row r="18" spans="2:12" x14ac:dyDescent="0.25">
      <c r="B18" s="67"/>
      <c r="C18" s="68" t="s">
        <v>194</v>
      </c>
      <c r="D18" s="67"/>
      <c r="E18" s="67"/>
      <c r="F18" s="67"/>
      <c r="G18" s="67"/>
      <c r="H18" s="67"/>
      <c r="I18" s="67"/>
      <c r="J18" s="67"/>
      <c r="K18" s="67"/>
      <c r="L18" s="67"/>
    </row>
    <row r="19" spans="2:12" x14ac:dyDescent="0.25">
      <c r="B19" s="67"/>
      <c r="C19" s="90" t="s">
        <v>183</v>
      </c>
      <c r="D19" s="67"/>
      <c r="E19" s="67"/>
      <c r="F19" s="67"/>
      <c r="G19" s="67"/>
      <c r="H19" s="67"/>
      <c r="I19" s="67"/>
      <c r="J19" s="67"/>
      <c r="K19" s="67"/>
      <c r="L19" s="67"/>
    </row>
    <row r="20" spans="2:12" x14ac:dyDescent="0.25">
      <c r="B20" s="67"/>
      <c r="C20" s="90" t="s">
        <v>190</v>
      </c>
      <c r="D20" s="67"/>
      <c r="E20" s="67"/>
      <c r="F20" s="67"/>
      <c r="G20" s="67"/>
      <c r="H20" s="67"/>
      <c r="I20" s="67"/>
      <c r="J20" s="67"/>
      <c r="K20" s="67"/>
      <c r="L20" s="67"/>
    </row>
    <row r="21" spans="2:12" x14ac:dyDescent="0.25">
      <c r="B21" s="67"/>
      <c r="C21" s="68" t="s">
        <v>192</v>
      </c>
      <c r="D21" s="67"/>
      <c r="E21" s="67"/>
      <c r="F21" s="67"/>
      <c r="G21" s="67"/>
      <c r="H21" s="67"/>
      <c r="I21" s="67"/>
      <c r="J21" s="67"/>
      <c r="K21" s="67"/>
      <c r="L21" s="67"/>
    </row>
    <row r="22" spans="2:12" x14ac:dyDescent="0.25">
      <c r="B22" s="67"/>
      <c r="C22" s="68" t="s">
        <v>191</v>
      </c>
      <c r="D22" s="67"/>
      <c r="E22" s="67"/>
      <c r="F22" s="67"/>
      <c r="G22" s="67"/>
      <c r="H22" s="67"/>
      <c r="I22" s="67"/>
      <c r="J22" s="67"/>
      <c r="K22" s="67"/>
      <c r="L22" s="67"/>
    </row>
    <row r="23" spans="2:12" x14ac:dyDescent="0.25">
      <c r="B23" s="67"/>
      <c r="C23" s="68"/>
      <c r="D23" s="67"/>
      <c r="E23" s="67"/>
      <c r="F23" s="67"/>
      <c r="G23" s="67"/>
      <c r="H23" s="67"/>
      <c r="I23" s="67"/>
      <c r="J23" s="67"/>
      <c r="K23" s="67"/>
      <c r="L23" s="67"/>
    </row>
    <row r="24" spans="2:12" x14ac:dyDescent="0.25">
      <c r="B24" s="67"/>
      <c r="C24" s="90" t="s">
        <v>179</v>
      </c>
      <c r="D24" s="67"/>
      <c r="E24" s="67"/>
      <c r="F24" s="67"/>
      <c r="G24" s="67"/>
      <c r="H24" s="67"/>
      <c r="I24" s="67"/>
      <c r="J24" s="67"/>
      <c r="K24" s="67"/>
      <c r="L24" s="67"/>
    </row>
    <row r="25" spans="2:12" x14ac:dyDescent="0.25">
      <c r="B25" s="67"/>
      <c r="C25" s="68" t="s">
        <v>167</v>
      </c>
      <c r="D25" s="67"/>
      <c r="E25" s="67"/>
      <c r="F25" s="67"/>
      <c r="G25" s="67"/>
      <c r="H25" s="67"/>
      <c r="I25" s="67"/>
      <c r="J25" s="67"/>
      <c r="K25" s="67"/>
      <c r="L25" s="67"/>
    </row>
    <row r="26" spans="2:12" x14ac:dyDescent="0.25">
      <c r="B26" s="67"/>
      <c r="C26" s="68" t="s">
        <v>173</v>
      </c>
      <c r="D26" s="67"/>
      <c r="E26" s="67"/>
      <c r="F26" s="67"/>
      <c r="G26" s="67"/>
      <c r="H26" s="67"/>
      <c r="I26" s="67"/>
      <c r="J26" s="67"/>
      <c r="K26" s="67"/>
      <c r="L26" s="67"/>
    </row>
    <row r="27" spans="2:12" x14ac:dyDescent="0.25">
      <c r="B27" s="67"/>
      <c r="C27" s="68"/>
      <c r="D27" s="67"/>
      <c r="E27" s="67"/>
      <c r="F27" s="67"/>
      <c r="G27" s="67"/>
      <c r="H27" s="67"/>
      <c r="I27" s="67"/>
      <c r="J27" s="67"/>
      <c r="K27" s="67"/>
      <c r="L27" s="67"/>
    </row>
    <row r="28" spans="2:12" x14ac:dyDescent="0.25">
      <c r="B28" s="67"/>
      <c r="C28" s="90" t="s">
        <v>193</v>
      </c>
      <c r="D28" s="67"/>
      <c r="E28" s="67"/>
      <c r="F28" s="67"/>
      <c r="G28" s="67"/>
      <c r="H28" s="67"/>
      <c r="I28" s="67"/>
      <c r="J28" s="67"/>
      <c r="K28" s="67"/>
      <c r="L28" s="67"/>
    </row>
    <row r="29" spans="2:12" x14ac:dyDescent="0.25">
      <c r="B29" s="67"/>
      <c r="C29" s="68"/>
      <c r="D29" s="67"/>
      <c r="E29" s="67"/>
      <c r="F29" s="67"/>
      <c r="G29" s="67"/>
      <c r="H29" s="67"/>
      <c r="I29" s="67"/>
      <c r="J29" s="67"/>
      <c r="K29" s="67"/>
      <c r="L29" s="67"/>
    </row>
    <row r="30" spans="2:12" x14ac:dyDescent="0.25">
      <c r="B30" s="67"/>
      <c r="C30" s="90" t="s">
        <v>180</v>
      </c>
      <c r="D30" s="67"/>
      <c r="E30" s="67"/>
      <c r="F30" s="67"/>
      <c r="G30" s="67"/>
      <c r="H30" s="67"/>
      <c r="I30" s="67"/>
      <c r="J30" s="67"/>
      <c r="K30" s="67"/>
      <c r="L30" s="67"/>
    </row>
    <row r="31" spans="2:12" x14ac:dyDescent="0.25">
      <c r="B31" s="67"/>
      <c r="C31" s="68"/>
      <c r="D31" s="67"/>
      <c r="E31" s="67"/>
      <c r="F31" s="67"/>
      <c r="G31" s="67"/>
      <c r="H31" s="67"/>
      <c r="I31" s="67"/>
      <c r="J31" s="67"/>
      <c r="K31" s="67"/>
      <c r="L31" s="67"/>
    </row>
    <row r="32" spans="2:12" x14ac:dyDescent="0.25">
      <c r="B32" s="67"/>
      <c r="C32" s="90" t="s">
        <v>181</v>
      </c>
      <c r="D32" s="67"/>
      <c r="E32" s="67"/>
      <c r="F32" s="67"/>
      <c r="G32" s="67"/>
      <c r="H32" s="67"/>
      <c r="I32" s="67"/>
      <c r="J32" s="67"/>
      <c r="K32" s="67"/>
      <c r="L32" s="67"/>
    </row>
    <row r="33" spans="2:12" x14ac:dyDescent="0.25">
      <c r="B33" s="67"/>
      <c r="C33" s="68"/>
      <c r="D33" s="67"/>
      <c r="E33" s="67"/>
      <c r="F33" s="67"/>
      <c r="G33" s="67"/>
      <c r="H33" s="67"/>
      <c r="I33" s="67"/>
      <c r="J33" s="67"/>
      <c r="K33" s="67"/>
      <c r="L33" s="67"/>
    </row>
    <row r="34" spans="2:12" x14ac:dyDescent="0.25">
      <c r="B34" s="67"/>
      <c r="C34" s="68"/>
      <c r="D34" s="67"/>
      <c r="E34" s="67"/>
      <c r="F34" s="67"/>
      <c r="G34" s="67"/>
      <c r="H34" s="67"/>
      <c r="I34" s="67"/>
      <c r="J34" s="67"/>
      <c r="K34" s="67"/>
      <c r="L34" s="67"/>
    </row>
    <row r="35" spans="2:12" x14ac:dyDescent="0.25"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</row>
  </sheetData>
  <mergeCells count="1">
    <mergeCell ref="A1:L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66"/>
  <sheetViews>
    <sheetView showGridLines="0" tabSelected="1" zoomScale="70" zoomScaleNormal="70" zoomScaleSheetLayoutView="100" workbookViewId="0">
      <selection activeCell="F3" sqref="F3"/>
    </sheetView>
  </sheetViews>
  <sheetFormatPr baseColWidth="10" defaultColWidth="11.42578125" defaultRowHeight="12.75" x14ac:dyDescent="0.2"/>
  <cols>
    <col min="1" max="1" width="33" style="1" customWidth="1"/>
    <col min="2" max="2" width="20.28515625" style="1" customWidth="1"/>
    <col min="3" max="3" width="28.7109375" style="1" customWidth="1"/>
    <col min="4" max="4" width="24" style="1" customWidth="1"/>
    <col min="5" max="6" width="19.7109375" style="1" customWidth="1"/>
    <col min="7" max="7" width="15.5703125" style="1" customWidth="1"/>
    <col min="8" max="8" width="15.28515625" style="1" customWidth="1"/>
    <col min="9" max="9" width="19.7109375" style="1" customWidth="1"/>
    <col min="10" max="10" width="26.42578125" style="1" customWidth="1"/>
    <col min="11" max="11" width="15.7109375" style="1" customWidth="1"/>
    <col min="12" max="12" width="21.42578125" style="1" customWidth="1"/>
    <col min="13" max="13" width="27.28515625" style="1" customWidth="1"/>
    <col min="14" max="14" width="17.42578125" style="1" customWidth="1"/>
    <col min="15" max="15" width="13.7109375" style="1" bestFit="1" customWidth="1"/>
    <col min="16" max="16" width="11.42578125" style="1"/>
    <col min="17" max="17" width="12" style="1" bestFit="1" customWidth="1"/>
    <col min="18" max="18" width="13.85546875" style="1" bestFit="1" customWidth="1"/>
    <col min="19" max="16384" width="11.42578125" style="1"/>
  </cols>
  <sheetData>
    <row r="1" spans="1:19" ht="22.5" customHeight="1" x14ac:dyDescent="0.2">
      <c r="A1" s="91" t="s">
        <v>86</v>
      </c>
      <c r="B1" s="92">
        <v>2024</v>
      </c>
    </row>
    <row r="2" spans="1:19" ht="6.4" customHeight="1" x14ac:dyDescent="0.2">
      <c r="A2" s="60"/>
      <c r="B2" s="61"/>
    </row>
    <row r="3" spans="1:19" ht="32.65" customHeight="1" x14ac:dyDescent="0.35">
      <c r="A3" s="50" t="s">
        <v>160</v>
      </c>
      <c r="D3" s="78"/>
    </row>
    <row r="4" spans="1:19" ht="6.4" customHeight="1" x14ac:dyDescent="0.2"/>
    <row r="5" spans="1:19" ht="25.5" x14ac:dyDescent="0.35">
      <c r="A5" s="51" t="s">
        <v>161</v>
      </c>
      <c r="D5" s="47" t="str">
        <f>IF(D3=""," ",VLOOKUP(D3,Tableau13[],2,0))</f>
        <v xml:space="preserve"> </v>
      </c>
    </row>
    <row r="6" spans="1:19" ht="6.4" customHeight="1" x14ac:dyDescent="0.25">
      <c r="A6"/>
      <c r="B6"/>
      <c r="C6"/>
      <c r="D6"/>
      <c r="E6"/>
      <c r="F6"/>
      <c r="G6"/>
    </row>
    <row r="7" spans="1:19" ht="30" customHeight="1" x14ac:dyDescent="0.35">
      <c r="A7" s="51" t="s">
        <v>171</v>
      </c>
      <c r="D7" s="79"/>
    </row>
    <row r="8" spans="1:19" ht="15.75" customHeight="1" thickBot="1" x14ac:dyDescent="0.25"/>
    <row r="9" spans="1:19" ht="40.9" customHeight="1" thickTop="1" thickBot="1" x14ac:dyDescent="0.3">
      <c r="A9" s="93" t="s">
        <v>163</v>
      </c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5"/>
      <c r="N9"/>
      <c r="Q9"/>
      <c r="S9" s="22"/>
    </row>
    <row r="10" spans="1:19" ht="12.75" customHeight="1" thickTop="1" x14ac:dyDescent="0.25">
      <c r="A10" s="107" t="s">
        <v>15</v>
      </c>
      <c r="B10" s="107" t="s">
        <v>14</v>
      </c>
      <c r="C10" s="107" t="s">
        <v>186</v>
      </c>
      <c r="D10" s="107" t="s">
        <v>37</v>
      </c>
      <c r="E10" s="107" t="s">
        <v>36</v>
      </c>
      <c r="F10" s="105" t="s">
        <v>187</v>
      </c>
      <c r="G10" s="107" t="s">
        <v>38</v>
      </c>
      <c r="H10" s="107" t="s">
        <v>39</v>
      </c>
      <c r="I10" s="107" t="s">
        <v>172</v>
      </c>
      <c r="J10" s="107" t="s">
        <v>40</v>
      </c>
      <c r="K10" s="107" t="s">
        <v>0</v>
      </c>
      <c r="L10" s="107" t="s">
        <v>41</v>
      </c>
      <c r="M10" s="107" t="s">
        <v>103</v>
      </c>
      <c r="P10"/>
      <c r="R10" s="22"/>
    </row>
    <row r="11" spans="1:19" s="9" customFormat="1" ht="71.650000000000006" customHeight="1" thickBot="1" x14ac:dyDescent="0.35">
      <c r="A11" s="106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P11" s="10"/>
      <c r="Q11" s="17"/>
    </row>
    <row r="12" spans="1:19" s="11" customFormat="1" ht="15.75" x14ac:dyDescent="0.25">
      <c r="A12" s="13"/>
      <c r="B12" s="13"/>
      <c r="C12" s="13"/>
      <c r="D12" s="13"/>
      <c r="E12" s="13"/>
      <c r="F12" s="56"/>
      <c r="G12" s="14"/>
      <c r="H12" s="15"/>
      <c r="I12" s="13"/>
      <c r="J12" s="13"/>
      <c r="K12" s="16"/>
      <c r="L12" s="16"/>
      <c r="M12" s="13"/>
      <c r="P12" s="12"/>
    </row>
    <row r="13" spans="1:19" s="11" customFormat="1" ht="15.75" x14ac:dyDescent="0.25">
      <c r="A13" s="80"/>
      <c r="B13" s="80"/>
      <c r="C13" s="88"/>
      <c r="D13" s="80"/>
      <c r="E13" s="80"/>
      <c r="F13" s="81"/>
      <c r="G13" s="82"/>
      <c r="H13" s="82"/>
      <c r="I13" s="80"/>
      <c r="J13" s="80"/>
      <c r="K13" s="83"/>
      <c r="L13" s="83"/>
      <c r="M13" s="80"/>
      <c r="P13" s="12"/>
    </row>
    <row r="14" spans="1:19" s="11" customFormat="1" ht="15.75" x14ac:dyDescent="0.25">
      <c r="A14" s="80"/>
      <c r="B14" s="80"/>
      <c r="C14" s="88"/>
      <c r="D14" s="80"/>
      <c r="E14" s="80"/>
      <c r="F14" s="81"/>
      <c r="G14" s="82"/>
      <c r="H14" s="82"/>
      <c r="I14" s="80"/>
      <c r="J14" s="80"/>
      <c r="K14" s="83"/>
      <c r="L14" s="83"/>
      <c r="M14" s="80"/>
      <c r="P14" s="12"/>
    </row>
    <row r="15" spans="1:19" s="11" customFormat="1" ht="15.75" x14ac:dyDescent="0.25">
      <c r="A15" s="80"/>
      <c r="B15" s="80"/>
      <c r="C15" s="88"/>
      <c r="D15" s="80"/>
      <c r="E15" s="80"/>
      <c r="F15" s="81"/>
      <c r="G15" s="82"/>
      <c r="H15" s="82"/>
      <c r="I15" s="80"/>
      <c r="J15" s="80"/>
      <c r="K15" s="83"/>
      <c r="L15" s="83"/>
      <c r="M15" s="80"/>
      <c r="P15" s="12"/>
    </row>
    <row r="16" spans="1:19" s="11" customFormat="1" ht="15.75" x14ac:dyDescent="0.25">
      <c r="A16" s="80"/>
      <c r="B16" s="80"/>
      <c r="C16" s="88"/>
      <c r="D16" s="80"/>
      <c r="E16" s="80"/>
      <c r="F16" s="81"/>
      <c r="G16" s="82"/>
      <c r="H16" s="82"/>
      <c r="I16" s="80"/>
      <c r="J16" s="80"/>
      <c r="K16" s="83"/>
      <c r="L16" s="83"/>
      <c r="M16" s="80"/>
      <c r="P16" s="12"/>
    </row>
    <row r="17" spans="1:16" s="11" customFormat="1" ht="15.75" x14ac:dyDescent="0.25">
      <c r="A17" s="80"/>
      <c r="B17" s="80"/>
      <c r="C17" s="88"/>
      <c r="D17" s="80"/>
      <c r="E17" s="80"/>
      <c r="F17" s="81"/>
      <c r="G17" s="82"/>
      <c r="H17" s="82"/>
      <c r="I17" s="80"/>
      <c r="J17" s="80"/>
      <c r="K17" s="83"/>
      <c r="L17" s="83"/>
      <c r="M17" s="80"/>
      <c r="P17" s="12"/>
    </row>
    <row r="18" spans="1:16" s="11" customFormat="1" ht="15.75" x14ac:dyDescent="0.25">
      <c r="A18" s="80"/>
      <c r="B18" s="80"/>
      <c r="C18" s="88"/>
      <c r="D18" s="80"/>
      <c r="E18" s="80"/>
      <c r="F18" s="81"/>
      <c r="G18" s="82"/>
      <c r="H18" s="82"/>
      <c r="I18" s="80"/>
      <c r="J18" s="80"/>
      <c r="K18" s="83"/>
      <c r="L18" s="83"/>
      <c r="M18" s="80"/>
      <c r="P18" s="12"/>
    </row>
    <row r="19" spans="1:16" s="11" customFormat="1" ht="15.75" x14ac:dyDescent="0.25">
      <c r="A19" s="80"/>
      <c r="B19" s="80"/>
      <c r="C19" s="88"/>
      <c r="D19" s="80"/>
      <c r="E19" s="80"/>
      <c r="F19" s="81"/>
      <c r="G19" s="82"/>
      <c r="H19" s="82"/>
      <c r="I19" s="80"/>
      <c r="J19" s="80"/>
      <c r="K19" s="83"/>
      <c r="L19" s="83"/>
      <c r="M19" s="80"/>
      <c r="P19" s="12"/>
    </row>
    <row r="20" spans="1:16" s="11" customFormat="1" ht="15.75" x14ac:dyDescent="0.25">
      <c r="A20" s="80"/>
      <c r="B20" s="80"/>
      <c r="C20" s="88"/>
      <c r="D20" s="80"/>
      <c r="E20" s="80"/>
      <c r="F20" s="81"/>
      <c r="G20" s="82"/>
      <c r="H20" s="82"/>
      <c r="I20" s="80"/>
      <c r="J20" s="80"/>
      <c r="K20" s="83"/>
      <c r="L20" s="83"/>
      <c r="M20" s="80"/>
      <c r="P20" s="12"/>
    </row>
    <row r="21" spans="1:16" s="11" customFormat="1" ht="15.75" x14ac:dyDescent="0.25">
      <c r="A21" s="80"/>
      <c r="B21" s="80"/>
      <c r="C21" s="88"/>
      <c r="D21" s="80"/>
      <c r="E21" s="80"/>
      <c r="F21" s="81"/>
      <c r="G21" s="82"/>
      <c r="H21" s="84"/>
      <c r="I21" s="80"/>
      <c r="J21" s="80"/>
      <c r="K21" s="83"/>
      <c r="L21" s="83"/>
      <c r="M21" s="80"/>
      <c r="P21" s="12"/>
    </row>
    <row r="22" spans="1:16" s="11" customFormat="1" ht="15.75" x14ac:dyDescent="0.25">
      <c r="A22" s="80"/>
      <c r="B22" s="80"/>
      <c r="C22" s="88"/>
      <c r="D22" s="80"/>
      <c r="E22" s="80"/>
      <c r="F22" s="81"/>
      <c r="G22" s="82"/>
      <c r="H22" s="82"/>
      <c r="I22" s="80"/>
      <c r="J22" s="80"/>
      <c r="K22" s="83"/>
      <c r="L22" s="83"/>
      <c r="M22" s="80"/>
      <c r="P22" s="12"/>
    </row>
    <row r="23" spans="1:16" s="11" customFormat="1" ht="15.75" x14ac:dyDescent="0.25">
      <c r="A23" s="80"/>
      <c r="B23" s="80"/>
      <c r="C23" s="88"/>
      <c r="D23" s="80"/>
      <c r="E23" s="80"/>
      <c r="F23" s="81"/>
      <c r="G23" s="82"/>
      <c r="H23" s="82"/>
      <c r="I23" s="80"/>
      <c r="J23" s="80"/>
      <c r="K23" s="83"/>
      <c r="L23" s="83"/>
      <c r="M23" s="80"/>
      <c r="P23" s="12"/>
    </row>
    <row r="24" spans="1:16" s="11" customFormat="1" ht="15.75" x14ac:dyDescent="0.25">
      <c r="A24" s="80"/>
      <c r="B24" s="80"/>
      <c r="C24" s="88"/>
      <c r="D24" s="80"/>
      <c r="E24" s="80"/>
      <c r="F24" s="81"/>
      <c r="G24" s="82"/>
      <c r="H24" s="82"/>
      <c r="I24" s="80"/>
      <c r="J24" s="80"/>
      <c r="K24" s="83"/>
      <c r="L24" s="83"/>
      <c r="M24" s="80"/>
      <c r="P24" s="12"/>
    </row>
    <row r="25" spans="1:16" s="11" customFormat="1" ht="15.75" x14ac:dyDescent="0.25">
      <c r="A25" s="80"/>
      <c r="B25" s="80"/>
      <c r="C25" s="88"/>
      <c r="D25" s="80"/>
      <c r="E25" s="80"/>
      <c r="F25" s="81"/>
      <c r="G25" s="82"/>
      <c r="H25" s="82"/>
      <c r="I25" s="80"/>
      <c r="J25" s="80"/>
      <c r="K25" s="83"/>
      <c r="L25" s="83"/>
      <c r="M25" s="80"/>
      <c r="P25" s="12"/>
    </row>
    <row r="26" spans="1:16" s="11" customFormat="1" ht="15.75" x14ac:dyDescent="0.25">
      <c r="A26" s="80"/>
      <c r="B26" s="80"/>
      <c r="C26" s="88"/>
      <c r="D26" s="80"/>
      <c r="E26" s="80"/>
      <c r="F26" s="81"/>
      <c r="G26" s="82"/>
      <c r="H26" s="82"/>
      <c r="I26" s="80"/>
      <c r="J26" s="80"/>
      <c r="K26" s="83"/>
      <c r="L26" s="83"/>
      <c r="M26" s="80"/>
      <c r="P26" s="12"/>
    </row>
    <row r="27" spans="1:16" s="11" customFormat="1" ht="15.75" x14ac:dyDescent="0.25">
      <c r="A27" s="80"/>
      <c r="B27" s="80"/>
      <c r="C27" s="88"/>
      <c r="D27" s="80"/>
      <c r="E27" s="80"/>
      <c r="F27" s="81"/>
      <c r="G27" s="82"/>
      <c r="H27" s="82"/>
      <c r="I27" s="80"/>
      <c r="J27" s="80"/>
      <c r="K27" s="83"/>
      <c r="L27" s="83"/>
      <c r="M27" s="80"/>
      <c r="P27" s="12"/>
    </row>
    <row r="28" spans="1:16" s="11" customFormat="1" ht="15.75" x14ac:dyDescent="0.25">
      <c r="A28" s="80"/>
      <c r="B28" s="80"/>
      <c r="C28" s="88"/>
      <c r="D28" s="80"/>
      <c r="E28" s="80"/>
      <c r="F28" s="81"/>
      <c r="G28" s="82"/>
      <c r="H28" s="82"/>
      <c r="I28" s="80"/>
      <c r="J28" s="80"/>
      <c r="K28" s="83"/>
      <c r="L28" s="83"/>
      <c r="M28" s="80"/>
      <c r="P28" s="12"/>
    </row>
    <row r="29" spans="1:16" s="11" customFormat="1" ht="15.75" x14ac:dyDescent="0.25">
      <c r="A29" s="80"/>
      <c r="B29" s="80"/>
      <c r="C29" s="88"/>
      <c r="D29" s="80"/>
      <c r="E29" s="80"/>
      <c r="F29" s="81"/>
      <c r="G29" s="82"/>
      <c r="H29" s="82"/>
      <c r="I29" s="80"/>
      <c r="J29" s="80"/>
      <c r="K29" s="83"/>
      <c r="L29" s="83"/>
      <c r="M29" s="80"/>
      <c r="P29" s="12"/>
    </row>
    <row r="30" spans="1:16" s="11" customFormat="1" ht="15.75" x14ac:dyDescent="0.25">
      <c r="A30" s="80"/>
      <c r="B30" s="80"/>
      <c r="C30" s="88"/>
      <c r="D30" s="80"/>
      <c r="E30" s="80"/>
      <c r="F30" s="81"/>
      <c r="G30" s="82"/>
      <c r="H30" s="82"/>
      <c r="I30" s="80"/>
      <c r="J30" s="80"/>
      <c r="K30" s="83"/>
      <c r="L30" s="83"/>
      <c r="M30" s="80"/>
      <c r="P30" s="12"/>
    </row>
    <row r="31" spans="1:16" s="11" customFormat="1" ht="15.75" x14ac:dyDescent="0.25">
      <c r="A31" s="80"/>
      <c r="B31" s="80"/>
      <c r="C31" s="88"/>
      <c r="D31" s="80"/>
      <c r="E31" s="80"/>
      <c r="F31" s="81"/>
      <c r="G31" s="82"/>
      <c r="H31" s="82"/>
      <c r="I31" s="80"/>
      <c r="J31" s="80"/>
      <c r="K31" s="83"/>
      <c r="L31" s="83"/>
      <c r="M31" s="80"/>
      <c r="P31" s="12"/>
    </row>
    <row r="32" spans="1:16" s="11" customFormat="1" ht="15.75" x14ac:dyDescent="0.25">
      <c r="A32" s="80"/>
      <c r="B32" s="80"/>
      <c r="C32" s="88"/>
      <c r="D32" s="80"/>
      <c r="E32" s="80"/>
      <c r="F32" s="81"/>
      <c r="G32" s="82"/>
      <c r="H32" s="82"/>
      <c r="I32" s="80"/>
      <c r="J32" s="80"/>
      <c r="K32" s="83"/>
      <c r="L32" s="83"/>
      <c r="M32" s="80"/>
      <c r="P32" s="12"/>
    </row>
    <row r="33" spans="1:16" s="11" customFormat="1" ht="15.75" x14ac:dyDescent="0.25">
      <c r="A33" s="80"/>
      <c r="B33" s="80"/>
      <c r="C33" s="88"/>
      <c r="D33" s="80"/>
      <c r="E33" s="80"/>
      <c r="F33" s="81"/>
      <c r="G33" s="82"/>
      <c r="H33" s="82"/>
      <c r="I33" s="80"/>
      <c r="J33" s="80"/>
      <c r="K33" s="83"/>
      <c r="L33" s="83"/>
      <c r="M33" s="80"/>
      <c r="P33" s="12"/>
    </row>
    <row r="34" spans="1:16" s="11" customFormat="1" ht="15.75" x14ac:dyDescent="0.25">
      <c r="A34" s="80"/>
      <c r="B34" s="80"/>
      <c r="C34" s="88"/>
      <c r="D34" s="80"/>
      <c r="E34" s="80"/>
      <c r="F34" s="81"/>
      <c r="G34" s="82"/>
      <c r="H34" s="82"/>
      <c r="I34" s="80"/>
      <c r="J34" s="80"/>
      <c r="K34" s="83"/>
      <c r="L34" s="83"/>
      <c r="M34" s="80"/>
      <c r="P34" s="12"/>
    </row>
    <row r="35" spans="1:16" s="11" customFormat="1" ht="15.75" x14ac:dyDescent="0.25">
      <c r="A35" s="80"/>
      <c r="B35" s="80"/>
      <c r="C35" s="88"/>
      <c r="D35" s="80"/>
      <c r="E35" s="80"/>
      <c r="F35" s="81"/>
      <c r="G35" s="82"/>
      <c r="H35" s="82"/>
      <c r="I35" s="80"/>
      <c r="J35" s="80"/>
      <c r="K35" s="83"/>
      <c r="L35" s="83"/>
      <c r="M35" s="80"/>
      <c r="P35" s="12"/>
    </row>
    <row r="36" spans="1:16" s="11" customFormat="1" ht="15.75" x14ac:dyDescent="0.25">
      <c r="A36" s="80"/>
      <c r="B36" s="80"/>
      <c r="C36" s="88"/>
      <c r="D36" s="80"/>
      <c r="E36" s="80"/>
      <c r="F36" s="81"/>
      <c r="G36" s="82"/>
      <c r="H36" s="82"/>
      <c r="I36" s="80"/>
      <c r="J36" s="80"/>
      <c r="K36" s="83"/>
      <c r="L36" s="83"/>
      <c r="M36" s="80"/>
      <c r="P36" s="12"/>
    </row>
    <row r="37" spans="1:16" s="11" customFormat="1" ht="15.75" x14ac:dyDescent="0.25">
      <c r="A37" s="80"/>
      <c r="B37" s="80"/>
      <c r="C37" s="88"/>
      <c r="D37" s="80"/>
      <c r="E37" s="80"/>
      <c r="F37" s="81"/>
      <c r="G37" s="82"/>
      <c r="H37" s="82"/>
      <c r="I37" s="80"/>
      <c r="J37" s="80"/>
      <c r="K37" s="83"/>
      <c r="L37" s="83"/>
      <c r="M37" s="80"/>
      <c r="P37" s="12"/>
    </row>
    <row r="38" spans="1:16" s="11" customFormat="1" ht="15.75" hidden="1" x14ac:dyDescent="0.25">
      <c r="A38" s="80"/>
      <c r="B38" s="80"/>
      <c r="C38" s="88"/>
      <c r="D38" s="80"/>
      <c r="E38" s="80"/>
      <c r="F38" s="81"/>
      <c r="G38" s="82"/>
      <c r="H38" s="82"/>
      <c r="I38" s="80"/>
      <c r="J38" s="80"/>
      <c r="K38" s="83"/>
      <c r="L38" s="83"/>
      <c r="M38" s="80"/>
      <c r="P38" s="12"/>
    </row>
    <row r="39" spans="1:16" s="11" customFormat="1" ht="15" hidden="1" x14ac:dyDescent="0.2">
      <c r="A39" s="80"/>
      <c r="B39" s="80"/>
      <c r="C39" s="88"/>
      <c r="D39" s="80"/>
      <c r="E39" s="80"/>
      <c r="F39" s="81"/>
      <c r="G39" s="85"/>
      <c r="H39" s="82"/>
      <c r="I39" s="80"/>
      <c r="J39" s="80"/>
      <c r="K39" s="83"/>
      <c r="L39" s="83"/>
      <c r="M39" s="80"/>
    </row>
    <row r="40" spans="1:16" s="11" customFormat="1" ht="15" hidden="1" x14ac:dyDescent="0.2">
      <c r="A40" s="80"/>
      <c r="B40" s="80"/>
      <c r="C40" s="88"/>
      <c r="D40" s="80"/>
      <c r="E40" s="80"/>
      <c r="F40" s="81"/>
      <c r="G40" s="85"/>
      <c r="H40" s="82"/>
      <c r="I40" s="80"/>
      <c r="J40" s="80"/>
      <c r="K40" s="83"/>
      <c r="L40" s="83"/>
      <c r="M40" s="80"/>
    </row>
    <row r="41" spans="1:16" s="11" customFormat="1" ht="15" hidden="1" x14ac:dyDescent="0.2">
      <c r="A41" s="80"/>
      <c r="B41" s="80"/>
      <c r="C41" s="88"/>
      <c r="D41" s="80"/>
      <c r="E41" s="80"/>
      <c r="F41" s="81"/>
      <c r="G41" s="85"/>
      <c r="H41" s="82"/>
      <c r="I41" s="80"/>
      <c r="J41" s="80"/>
      <c r="K41" s="83"/>
      <c r="L41" s="83"/>
      <c r="M41" s="80"/>
    </row>
    <row r="42" spans="1:16" s="11" customFormat="1" ht="15" hidden="1" x14ac:dyDescent="0.2">
      <c r="A42" s="80"/>
      <c r="B42" s="80"/>
      <c r="C42" s="88"/>
      <c r="D42" s="80"/>
      <c r="E42" s="80"/>
      <c r="F42" s="81"/>
      <c r="G42" s="85"/>
      <c r="H42" s="82"/>
      <c r="I42" s="80"/>
      <c r="J42" s="80"/>
      <c r="K42" s="83"/>
      <c r="L42" s="83"/>
      <c r="M42" s="80"/>
    </row>
    <row r="43" spans="1:16" s="11" customFormat="1" ht="15.75" thickBot="1" x14ac:dyDescent="0.25">
      <c r="A43" s="86"/>
      <c r="B43" s="86"/>
      <c r="C43" s="89"/>
      <c r="D43" s="80"/>
      <c r="E43" s="86"/>
      <c r="F43" s="87"/>
      <c r="G43" s="85"/>
      <c r="H43" s="82"/>
      <c r="I43" s="80"/>
      <c r="J43" s="80"/>
      <c r="K43" s="83"/>
      <c r="L43" s="83"/>
      <c r="M43" s="80"/>
    </row>
    <row r="44" spans="1:16" ht="28.5" customHeight="1" thickBot="1" x14ac:dyDescent="0.25">
      <c r="A44" s="63" t="s">
        <v>43</v>
      </c>
      <c r="B44" s="64"/>
      <c r="C44" s="64"/>
      <c r="D44" s="64"/>
      <c r="E44" s="65"/>
      <c r="F44" s="62">
        <f>SUM(F12:F43)</f>
        <v>0</v>
      </c>
      <c r="G44" s="20"/>
      <c r="H44" s="20"/>
      <c r="I44" s="20"/>
      <c r="J44" s="20"/>
      <c r="K44" s="20"/>
      <c r="L44" s="20"/>
      <c r="M44" s="21"/>
    </row>
    <row r="45" spans="1:16" ht="28.5" customHeight="1" x14ac:dyDescent="0.2">
      <c r="B45" s="19"/>
      <c r="C45" s="19"/>
      <c r="D45" s="19"/>
    </row>
    <row r="46" spans="1:16" ht="23.25" x14ac:dyDescent="0.35">
      <c r="A46" s="48" t="s">
        <v>85</v>
      </c>
    </row>
    <row r="47" spans="1:16" ht="54" customHeight="1" x14ac:dyDescent="0.25">
      <c r="A47" s="100" t="s">
        <v>84</v>
      </c>
      <c r="B47" s="100"/>
      <c r="C47" s="75" t="s">
        <v>92</v>
      </c>
      <c r="D47" s="75" t="s">
        <v>87</v>
      </c>
      <c r="E47" s="75" t="s">
        <v>104</v>
      </c>
      <c r="F47" s="75" t="s">
        <v>165</v>
      </c>
      <c r="G47" s="100" t="s">
        <v>166</v>
      </c>
      <c r="H47" s="100"/>
      <c r="N47"/>
      <c r="O47"/>
    </row>
    <row r="48" spans="1:16" ht="20.25" x14ac:dyDescent="0.25">
      <c r="A48" s="99" t="s">
        <v>3</v>
      </c>
      <c r="B48" s="99"/>
      <c r="C48" s="49" t="str">
        <f>IF(D3=""," ",ROUND(IF(D5&lt;91000,0.5,1),2))</f>
        <v xml:space="preserve"> </v>
      </c>
      <c r="D48" s="49" cm="1">
        <f t="array" ref="D48">ROUND(SUM(IF((D12:D43="Directeur"),F12:F43,0)),2)</f>
        <v>0</v>
      </c>
      <c r="E48" s="49" t="str">
        <f>IF(D48&lt;C48,"NON","ok")</f>
        <v>NON</v>
      </c>
      <c r="F48" s="49" cm="1">
        <f t="array" ref="F48">ROUND(SUM(IF((D12:D43="Directeur")*(E12:E43="oui"),F12:F43,0)),2)</f>
        <v>0</v>
      </c>
      <c r="G48" s="103" cm="1">
        <f t="array" ref="G48">ROUND(SUM(IF((D12:D43="Directeur")*(E12:E43="oui"),F12:F43,0))+SUM(IF((D12:D43="Directeur")*(E12:E43="oui")*(I12:I43="oui"),F12:F43,0)),2)</f>
        <v>0</v>
      </c>
      <c r="H48" s="103"/>
      <c r="N48"/>
      <c r="O48"/>
    </row>
    <row r="49" spans="1:15" ht="20.25" x14ac:dyDescent="0.25">
      <c r="A49" s="99" t="s">
        <v>82</v>
      </c>
      <c r="B49" s="99"/>
      <c r="C49" s="69" t="s">
        <v>93</v>
      </c>
      <c r="D49" s="49" cm="1">
        <f t="array" ref="D49">ROUND(SUM(IF((D12:D43="Employé_Administratif "),F12:F43,0)),2)</f>
        <v>0</v>
      </c>
      <c r="E49" s="58" t="str">
        <f>IF(C49="Pas de norme","-",0)</f>
        <v>-</v>
      </c>
      <c r="F49" s="49" cm="1">
        <f t="array" ref="F49">ROUND(SUM(IF((D12:D43="Employé_Administratif ")*(E12:E43="oui"),F12:F43,0)),2)</f>
        <v>0</v>
      </c>
      <c r="G49" s="103" cm="1">
        <f t="array" ref="G49">ROUND(SUM(IF((D12:D43="Employé_Administratif ")*(E12:E43="oui"),F12:F43,0))+SUM(IF((D12:D43="Employé_Administratif ")*(E12:E43="oui")*(I12:I43="oui"),F12:F43,0)),2)</f>
        <v>0</v>
      </c>
      <c r="H49" s="103"/>
      <c r="N49"/>
      <c r="O49"/>
    </row>
    <row r="50" spans="1:15" s="18" customFormat="1" ht="20.25" x14ac:dyDescent="0.2">
      <c r="A50" s="99" t="s">
        <v>81</v>
      </c>
      <c r="B50" s="99"/>
      <c r="C50" s="57" t="str">
        <f>IF(D3=""," ",ROUNDUP(+D5/27000,0))</f>
        <v xml:space="preserve"> </v>
      </c>
      <c r="D50" s="49" cm="1">
        <f t="array" ref="D50">ROUND(SUM(IF((D12:D43="Moniteur"),F12:F43,0)),2)</f>
        <v>0</v>
      </c>
      <c r="E50" s="49" t="str">
        <f t="shared" ref="E50:E51" si="0">IF(D50&lt;C50,"NON","ok")</f>
        <v>NON</v>
      </c>
      <c r="F50" s="49" cm="1">
        <f t="array" ref="F50">ROUND(SUM(IF((D12:D43="Moniteur")*(E12:E43="oui"),F12:F43,0)),2)</f>
        <v>0</v>
      </c>
      <c r="G50" s="103" cm="1">
        <f t="array" ref="G50">ROUND(SUM(IF((D12:D43="Moniteur")*(E12:E43="oui"),F12:F43,0))+SUM(IF((D12:D43="Moniteur")*(E12:E43="oui")*(I12:I43="oui"),F12:F43,0)),2)</f>
        <v>0</v>
      </c>
      <c r="H50" s="103"/>
    </row>
    <row r="51" spans="1:15" s="18" customFormat="1" ht="20.25" x14ac:dyDescent="0.2">
      <c r="A51" s="99" t="s">
        <v>42</v>
      </c>
      <c r="B51" s="99"/>
      <c r="C51" s="57" t="str">
        <f>IF(D3=""," ",IF(D5&lt;=182000,1,ROUNDDOWN(D5/182000,0)))</f>
        <v xml:space="preserve"> </v>
      </c>
      <c r="D51" s="49" cm="1">
        <f t="array" ref="D51">ROUND(SUM(IF((D12:D43="Trav_Social"),F12:F43,0)),2)</f>
        <v>0</v>
      </c>
      <c r="E51" s="49" t="str">
        <f t="shared" si="0"/>
        <v>NON</v>
      </c>
      <c r="F51" s="49" cm="1">
        <f t="array" ref="F51">ROUND(SUM(IF((D12:D43="Trav_Social")*(E12:E43="oui"),F12:F43,0)),2)</f>
        <v>0</v>
      </c>
      <c r="G51" s="103" cm="1">
        <f t="array" ref="G51">ROUND(SUM(IF((D12:D43="Trav_Social")*(E12:E43="oui"),F12:F43,0))+SUM(IF((D12:D43="Trav_Social")*(E12:E43="oui")*(I12:I43="oui"),F12:F43,0)),2)</f>
        <v>0</v>
      </c>
      <c r="H51" s="103"/>
    </row>
    <row r="52" spans="1:15" s="18" customFormat="1" ht="20.25" x14ac:dyDescent="0.2">
      <c r="A52" s="99" t="s">
        <v>83</v>
      </c>
      <c r="B52" s="99"/>
      <c r="C52" s="69" t="s">
        <v>93</v>
      </c>
      <c r="D52" s="49" cm="1">
        <f t="array" ref="D52">ROUND(SUM(IF((D12:D43="Ergothérapeute"),F12:F43,0)),2)</f>
        <v>0</v>
      </c>
      <c r="E52" s="58" t="str">
        <f>IF(C52="Pas de norme","-",0)</f>
        <v>-</v>
      </c>
      <c r="F52" s="49" cm="1">
        <f t="array" ref="F52">ROUND(SUM(IF((D12:D43="Ergothérapeute")*(E12:E43="oui"),F12:F43,0)),2)</f>
        <v>0</v>
      </c>
      <c r="G52" s="103" cm="1">
        <f t="array" ref="G52">ROUND(SUM(IF((D12:D43="Ergothérapeute")*(E12:E43="oui"),F12:F43,0))+SUM(IF((D12:D43="Ergothérapeute")*(E12:E43="oui")*(I12:I43="oui"),F12:F43,0)),2)</f>
        <v>0</v>
      </c>
      <c r="H52" s="103"/>
    </row>
    <row r="53" spans="1:15" ht="20.25" x14ac:dyDescent="0.2">
      <c r="A53" s="99" t="s">
        <v>1</v>
      </c>
      <c r="B53" s="99"/>
      <c r="C53" s="49" t="str">
        <f>IF(D3=""," ",ROUND(IF(D5&lt;91000,0.5,1),2))</f>
        <v xml:space="preserve"> </v>
      </c>
      <c r="D53" s="49" cm="1">
        <f t="array" ref="D53">ROUND(SUM(IF((D12:D43="Coordinateur_SocioPro"),F12:F43,0)),2)</f>
        <v>0</v>
      </c>
      <c r="E53" s="49" t="str">
        <f>IF(D53&lt;C53,"NON","ok")</f>
        <v>NON</v>
      </c>
      <c r="F53" s="49" cm="1">
        <f t="array" ref="F53">ROUND(SUM(IF((D12:D43="Coordinateur_SocioPro")*(E12:E43="oui"),F12:F43,0)),2)</f>
        <v>0</v>
      </c>
      <c r="G53" s="103" cm="1">
        <f t="array" ref="G53">ROUND(SUM(IF((D12:D43="Coordinateur_SocioPro")*(E12:E43="oui"),F12:F43,0))+SUM(IF((D12:D43="Coordinateur_SocioPro")*(E12:E43="oui")*(I12:I43="oui"),F12:F43,0)),2)</f>
        <v>0</v>
      </c>
      <c r="H53" s="103"/>
    </row>
    <row r="54" spans="1:15" ht="20.25" x14ac:dyDescent="0.2">
      <c r="A54" s="99" t="s">
        <v>162</v>
      </c>
      <c r="B54" s="99"/>
      <c r="C54" s="69" t="s">
        <v>93</v>
      </c>
      <c r="D54" s="49" cm="1">
        <f t="array" ref="D54">ROUND(SUM(IF((D12:D43="Autre"),F12:F43,0)),2)</f>
        <v>0</v>
      </c>
      <c r="E54" s="58" t="str">
        <f>IF(C54="Pas de norme","-",0)</f>
        <v>-</v>
      </c>
      <c r="F54" s="49" cm="1">
        <f t="array" ref="F54">ROUND(SUM(IF((D12:D43="Autre")*(E12:E43="oui"),F12:F43,0)),2)</f>
        <v>0</v>
      </c>
      <c r="G54" s="103" cm="1">
        <f t="array" ref="G54">ROUND(SUM(IF((D12:D43="Autre")*(E12:E43="oui"),F12:F43,0))+SUM(IF((D12:D43="Autre")*(E12:E43="oui")*(I12:I43="oui"),F12:F43,0)),2)</f>
        <v>0</v>
      </c>
      <c r="H54" s="103"/>
    </row>
    <row r="55" spans="1:15" ht="20.25" x14ac:dyDescent="0.2">
      <c r="A55" s="101" t="s">
        <v>88</v>
      </c>
      <c r="B55" s="102"/>
      <c r="C55" s="76">
        <f>ROUND(SUM(C48:C54),2)</f>
        <v>0</v>
      </c>
      <c r="D55" s="70">
        <f>SUM(D48:D54)</f>
        <v>0</v>
      </c>
      <c r="E55" s="70"/>
      <c r="F55" s="70">
        <f>SUM(F48:F54)</f>
        <v>0</v>
      </c>
      <c r="G55" s="104">
        <f>SUM(G48:G54)</f>
        <v>0</v>
      </c>
      <c r="H55" s="104"/>
    </row>
    <row r="56" spans="1:15" ht="20.25" x14ac:dyDescent="0.2">
      <c r="A56" s="99" t="s">
        <v>80</v>
      </c>
      <c r="B56" s="99"/>
      <c r="C56" s="96">
        <f>IF(D3="",0,VLOOKUP(D3,Tableau13[],4,0))</f>
        <v>0</v>
      </c>
      <c r="D56" s="49" cm="1">
        <f t="array" ref="D56">ROUND(SUM(IF((D12:D43="Moniteur_Section_Accueil"),F12:F43,0)),2)</f>
        <v>0</v>
      </c>
      <c r="E56" s="59" t="s">
        <v>16</v>
      </c>
      <c r="F56" s="49" cm="1">
        <f t="array" ref="F56">ROUND(SUM(IF((D12:D43="Moniteur_Section_Accueil")*(E12:E43="oui"),F12:F43,0)),2)</f>
        <v>0</v>
      </c>
      <c r="G56" s="103" cm="1">
        <f t="array" ref="G56">ROUND(SUM(IF((D12:D43="Moniteur_Section_Accueil")*(E12:E43="oui"),F12:F43,0)),2)</f>
        <v>0</v>
      </c>
      <c r="H56" s="103"/>
    </row>
    <row r="57" spans="1:15" ht="20.25" x14ac:dyDescent="0.2">
      <c r="A57" s="99" t="s">
        <v>91</v>
      </c>
      <c r="B57" s="99"/>
      <c r="C57" s="97"/>
      <c r="D57" s="49" cm="1">
        <f t="array" ref="D57">ROUND(SUM(IF((D12:D43="Ergo_Section_Accueil"),F12:F43,0)),2)</f>
        <v>0</v>
      </c>
      <c r="E57" s="59" t="s">
        <v>16</v>
      </c>
      <c r="F57" s="49" cm="1">
        <f t="array" ref="F57">ROUND(SUM(IF((D12:D43="Ergo_Section_Accueil")*(E12:E43="oui"),F12:F43,0)),2)</f>
        <v>0</v>
      </c>
      <c r="G57" s="103" cm="1">
        <f t="array" ref="G57">ROUND(SUM(IF((D12:D43="Ergo_Section_Accueil")*(E12:E43="oui"),F12:F43,0)),2)</f>
        <v>0</v>
      </c>
      <c r="H57" s="103"/>
    </row>
    <row r="58" spans="1:15" ht="20.25" x14ac:dyDescent="0.2">
      <c r="A58" s="101" t="s">
        <v>89</v>
      </c>
      <c r="B58" s="102"/>
      <c r="C58" s="98"/>
      <c r="D58" s="77">
        <f>SUM(D56:D57)</f>
        <v>0</v>
      </c>
      <c r="E58" s="49" t="str">
        <f>IF(D58&lt;C56,"NON","ok")</f>
        <v>ok</v>
      </c>
      <c r="F58" s="70">
        <f>SUM(F56:F57)</f>
        <v>0</v>
      </c>
      <c r="G58" s="104">
        <f>SUM(G56:G57)</f>
        <v>0</v>
      </c>
      <c r="H58" s="104"/>
    </row>
    <row r="59" spans="1:15" ht="33" customHeight="1" x14ac:dyDescent="0.2">
      <c r="A59" s="114" t="s">
        <v>90</v>
      </c>
      <c r="B59" s="114"/>
      <c r="C59" s="72">
        <f>+C55+C56</f>
        <v>0</v>
      </c>
      <c r="D59" s="73">
        <f>+D58+D55</f>
        <v>0</v>
      </c>
      <c r="E59" s="74"/>
      <c r="F59" s="73">
        <f>+F55+F58</f>
        <v>0</v>
      </c>
      <c r="G59" s="113">
        <f>+G55+G58</f>
        <v>0</v>
      </c>
      <c r="H59" s="113"/>
    </row>
    <row r="60" spans="1:15" ht="13.5" thickBot="1" x14ac:dyDescent="0.25"/>
    <row r="61" spans="1:15" ht="54" customHeight="1" thickBot="1" x14ac:dyDescent="0.25">
      <c r="A61" s="108"/>
      <c r="B61" s="108"/>
      <c r="C61" s="108"/>
      <c r="D61" s="108"/>
      <c r="G61" s="111" t="s">
        <v>105</v>
      </c>
      <c r="H61" s="112"/>
    </row>
    <row r="62" spans="1:15" ht="55.5" customHeight="1" thickBot="1" x14ac:dyDescent="0.3">
      <c r="G62" s="109" t="str">
        <f>IF(D3=""," ",(+G55/D55))</f>
        <v xml:space="preserve"> </v>
      </c>
      <c r="H62" s="110"/>
      <c r="I62"/>
    </row>
    <row r="65" ht="28.9" customHeight="1" x14ac:dyDescent="0.2"/>
    <row r="66" ht="30.4" customHeight="1" x14ac:dyDescent="0.2"/>
  </sheetData>
  <sheetProtection insertRows="0" deleteRows="0" sort="0"/>
  <mergeCells count="44">
    <mergeCell ref="D10:D11"/>
    <mergeCell ref="E10:E11"/>
    <mergeCell ref="A10:A11"/>
    <mergeCell ref="B10:B11"/>
    <mergeCell ref="L10:L11"/>
    <mergeCell ref="J10:J11"/>
    <mergeCell ref="K10:K11"/>
    <mergeCell ref="C10:C11"/>
    <mergeCell ref="M10:M11"/>
    <mergeCell ref="I10:I11"/>
    <mergeCell ref="G47:H47"/>
    <mergeCell ref="G48:H48"/>
    <mergeCell ref="G49:H49"/>
    <mergeCell ref="A50:B50"/>
    <mergeCell ref="A52:B52"/>
    <mergeCell ref="A53:B53"/>
    <mergeCell ref="A59:B59"/>
    <mergeCell ref="A58:B58"/>
    <mergeCell ref="G51:H51"/>
    <mergeCell ref="A61:D61"/>
    <mergeCell ref="G62:H62"/>
    <mergeCell ref="G61:H61"/>
    <mergeCell ref="A51:B51"/>
    <mergeCell ref="G57:H57"/>
    <mergeCell ref="G58:H58"/>
    <mergeCell ref="G59:H59"/>
    <mergeCell ref="G52:H52"/>
    <mergeCell ref="G56:H56"/>
    <mergeCell ref="A9:M9"/>
    <mergeCell ref="C56:C58"/>
    <mergeCell ref="A56:B56"/>
    <mergeCell ref="A57:B57"/>
    <mergeCell ref="A47:B47"/>
    <mergeCell ref="A54:B54"/>
    <mergeCell ref="A55:B55"/>
    <mergeCell ref="G53:H53"/>
    <mergeCell ref="G54:H54"/>
    <mergeCell ref="G55:H55"/>
    <mergeCell ref="A48:B48"/>
    <mergeCell ref="A49:B49"/>
    <mergeCell ref="F10:F11"/>
    <mergeCell ref="G10:G11"/>
    <mergeCell ref="H10:H11"/>
    <mergeCell ref="G50:H50"/>
  </mergeCells>
  <phoneticPr fontId="0" type="noConversion"/>
  <conditionalFormatting sqref="C49">
    <cfRule type="cellIs" dxfId="15" priority="22" operator="equal">
      <formula>"ok"</formula>
    </cfRule>
    <cfRule type="cellIs" dxfId="14" priority="23" operator="equal">
      <formula>"NON"</formula>
    </cfRule>
  </conditionalFormatting>
  <conditionalFormatting sqref="C52">
    <cfRule type="cellIs" dxfId="13" priority="20" operator="equal">
      <formula>"ok"</formula>
    </cfRule>
    <cfRule type="cellIs" dxfId="12" priority="21" operator="equal">
      <formula>"NON"</formula>
    </cfRule>
  </conditionalFormatting>
  <conditionalFormatting sqref="C54">
    <cfRule type="cellIs" dxfId="11" priority="16" operator="equal">
      <formula>"ok"</formula>
    </cfRule>
    <cfRule type="cellIs" dxfId="10" priority="17" operator="equal">
      <formula>"NON"</formula>
    </cfRule>
  </conditionalFormatting>
  <conditionalFormatting sqref="E12:E43">
    <cfRule type="cellIs" dxfId="9" priority="7" operator="equal">
      <formula>"Oui"</formula>
    </cfRule>
  </conditionalFormatting>
  <conditionalFormatting sqref="E58">
    <cfRule type="cellIs" dxfId="8" priority="1" operator="equal">
      <formula>"ok"</formula>
    </cfRule>
    <cfRule type="cellIs" dxfId="7" priority="2" operator="equal">
      <formula>"NON"</formula>
    </cfRule>
  </conditionalFormatting>
  <conditionalFormatting sqref="E48:F54">
    <cfRule type="cellIs" dxfId="6" priority="24" operator="equal">
      <formula>"ok"</formula>
    </cfRule>
    <cfRule type="cellIs" dxfId="5" priority="25" operator="equal">
      <formula>"NON"</formula>
    </cfRule>
  </conditionalFormatting>
  <conditionalFormatting sqref="F56:F57">
    <cfRule type="cellIs" dxfId="4" priority="3" operator="equal">
      <formula>"ok"</formula>
    </cfRule>
    <cfRule type="cellIs" dxfId="3" priority="4" operator="equal">
      <formula>"NON"</formula>
    </cfRule>
  </conditionalFormatting>
  <conditionalFormatting sqref="G62:H62">
    <cfRule type="cellIs" dxfId="2" priority="9" operator="greaterThan">
      <formula>0.2</formula>
    </cfRule>
    <cfRule type="cellIs" dxfId="1" priority="10" operator="lessThan">
      <formula>0.2</formula>
    </cfRule>
  </conditionalFormatting>
  <conditionalFormatting sqref="I12:I43">
    <cfRule type="cellIs" dxfId="0" priority="8" operator="equal">
      <formula>"Oui"</formula>
    </cfRule>
  </conditionalFormatting>
  <conditionalFormatting sqref="M12">
    <cfRule type="containsText" priority="11" operator="containsText" text="Directeur">
      <formula>NOT(ISERROR(SEARCH("Directeur",M12)))</formula>
    </cfRule>
  </conditionalFormatting>
  <dataValidations count="3">
    <dataValidation type="list" allowBlank="1" showInputMessage="1" showErrorMessage="1" sqref="M12 M15:M43" xr:uid="{CA3AA974-CF7E-404F-924E-3F2C3EB58679}">
      <formula1>INDIRECT(D12)</formula1>
    </dataValidation>
    <dataValidation type="list" allowBlank="1" showInputMessage="1" showErrorMessage="1" sqref="M14" xr:uid="{C65AB6F4-4B20-476E-AAC8-8D56D8770ADC}">
      <formula1>INDIRECT($D$14)</formula1>
    </dataValidation>
    <dataValidation type="list" allowBlank="1" showInputMessage="1" showErrorMessage="1" sqref="M13" xr:uid="{D0BAA307-41F6-4807-9443-6F276776F207}">
      <formula1>INDIRECT($D$13)</formula1>
    </dataValidation>
  </dataValidations>
  <pageMargins left="0.25" right="2.34375E-2" top="0.75" bottom="0.75" header="0.3" footer="0.3"/>
  <pageSetup paperSize="8" scale="60" fitToHeight="0" orientation="landscape" r:id="rId1"/>
  <headerFooter scaleWithDoc="0">
    <oddFooter>&amp;RPage &amp;P de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95FE6038-FEF6-42ED-B21E-C48AF4AA0FE8}">
          <x14:formula1>
            <xm:f>Data!$A$11:$A$12</xm:f>
          </x14:formula1>
          <xm:sqref>I12:I43 E12:E43</xm:sqref>
        </x14:dataValidation>
        <x14:dataValidation type="list" allowBlank="1" showInputMessage="1" showErrorMessage="1" xr:uid="{B588B92A-D2C0-42D9-8CEB-D33B14A0B2F4}">
          <x14:formula1>
            <xm:f>Data!$A$16:$A$21</xm:f>
          </x14:formula1>
          <xm:sqref>L12:L43</xm:sqref>
        </x14:dataValidation>
        <x14:dataValidation type="list" allowBlank="1" showInputMessage="1" showErrorMessage="1" xr:uid="{2E550370-738B-4AEB-A903-C23AEBE1CFE2}">
          <x14:formula1>
            <xm:f>Data!$A$25:$A$42</xm:f>
          </x14:formula1>
          <xm:sqref>J12:J43</xm:sqref>
        </x14:dataValidation>
        <x14:dataValidation type="list" allowBlank="1" showInputMessage="1" showErrorMessage="1" xr:uid="{89186CFE-6D86-4E91-A81F-1A63E13FB542}">
          <x14:formula1>
            <xm:f>Data!$B$4:$J$4</xm:f>
          </x14:formula1>
          <xm:sqref>D12:D43</xm:sqref>
        </x14:dataValidation>
        <x14:dataValidation type="list" allowBlank="1" showInputMessage="1" showErrorMessage="1" xr:uid="{E507C58A-8AC7-4343-89F9-D1DE329C5435}">
          <x14:formula1>
            <xm:f>'Obj point '!$A$4:$A$54</xm:f>
          </x14:formula1>
          <xm:sqref>D3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A02C9-A28C-491F-B6A1-0E85698361E8}">
  <sheetPr>
    <tabColor rgb="FF00B0F0"/>
  </sheetPr>
  <dimension ref="A1:F55"/>
  <sheetViews>
    <sheetView showGridLines="0" topLeftCell="A33" workbookViewId="0">
      <selection activeCell="I18" sqref="I18"/>
    </sheetView>
  </sheetViews>
  <sheetFormatPr baseColWidth="10" defaultRowHeight="15" x14ac:dyDescent="0.25"/>
  <cols>
    <col min="2" max="2" width="12.5703125" customWidth="1"/>
    <col min="3" max="3" width="22.5703125" style="23" customWidth="1"/>
    <col min="4" max="4" width="16.7109375" customWidth="1"/>
  </cols>
  <sheetData>
    <row r="1" spans="1:6" ht="15" customHeight="1" x14ac:dyDescent="0.25">
      <c r="A1" t="s">
        <v>159</v>
      </c>
      <c r="F1" t="s">
        <v>196</v>
      </c>
    </row>
    <row r="2" spans="1:6" ht="14.65" customHeight="1" x14ac:dyDescent="0.25">
      <c r="C2" s="115" t="s">
        <v>170</v>
      </c>
      <c r="D2" s="115"/>
    </row>
    <row r="3" spans="1:6" x14ac:dyDescent="0.25">
      <c r="A3" t="s">
        <v>158</v>
      </c>
      <c r="B3" s="23" t="s">
        <v>157</v>
      </c>
      <c r="C3" s="23" t="s">
        <v>169</v>
      </c>
      <c r="D3" t="s">
        <v>168</v>
      </c>
    </row>
    <row r="4" spans="1:6" x14ac:dyDescent="0.25">
      <c r="A4" t="s">
        <v>106</v>
      </c>
      <c r="B4">
        <v>421772</v>
      </c>
      <c r="C4" s="23">
        <v>6</v>
      </c>
      <c r="D4">
        <v>1</v>
      </c>
    </row>
    <row r="5" spans="1:6" x14ac:dyDescent="0.25">
      <c r="A5" t="s">
        <v>107</v>
      </c>
      <c r="B5">
        <v>195270</v>
      </c>
      <c r="C5" s="23">
        <v>3</v>
      </c>
      <c r="D5">
        <v>0.5</v>
      </c>
    </row>
    <row r="6" spans="1:6" x14ac:dyDescent="0.25">
      <c r="A6" t="s">
        <v>108</v>
      </c>
      <c r="B6">
        <v>110963</v>
      </c>
      <c r="C6" s="23">
        <v>0</v>
      </c>
      <c r="D6">
        <v>0</v>
      </c>
    </row>
    <row r="7" spans="1:6" x14ac:dyDescent="0.25">
      <c r="A7" t="s">
        <v>109</v>
      </c>
      <c r="B7">
        <v>170242</v>
      </c>
      <c r="C7" s="23">
        <v>0</v>
      </c>
      <c r="D7">
        <v>0</v>
      </c>
    </row>
    <row r="8" spans="1:6" x14ac:dyDescent="0.25">
      <c r="A8" t="s">
        <v>110</v>
      </c>
      <c r="B8">
        <v>443677</v>
      </c>
      <c r="C8" s="23">
        <v>0</v>
      </c>
      <c r="D8">
        <v>0</v>
      </c>
    </row>
    <row r="9" spans="1:6" x14ac:dyDescent="0.25">
      <c r="A9" t="s">
        <v>111</v>
      </c>
      <c r="D9" s="71"/>
    </row>
    <row r="10" spans="1:6" x14ac:dyDescent="0.25">
      <c r="A10" t="s">
        <v>112</v>
      </c>
      <c r="B10">
        <v>83771</v>
      </c>
      <c r="C10" s="23">
        <v>3</v>
      </c>
      <c r="D10">
        <v>0.5</v>
      </c>
    </row>
    <row r="11" spans="1:6" x14ac:dyDescent="0.25">
      <c r="A11" t="s">
        <v>113</v>
      </c>
      <c r="B11">
        <v>552487</v>
      </c>
      <c r="C11" s="23">
        <v>6</v>
      </c>
      <c r="D11">
        <v>1</v>
      </c>
    </row>
    <row r="12" spans="1:6" x14ac:dyDescent="0.25">
      <c r="A12" t="s">
        <v>114</v>
      </c>
      <c r="B12">
        <v>605711</v>
      </c>
      <c r="C12" s="23">
        <v>20</v>
      </c>
      <c r="D12">
        <v>3</v>
      </c>
    </row>
    <row r="13" spans="1:6" x14ac:dyDescent="0.25">
      <c r="A13" t="s">
        <v>115</v>
      </c>
      <c r="B13">
        <v>232943</v>
      </c>
      <c r="C13" s="23">
        <v>6</v>
      </c>
      <c r="D13">
        <v>1</v>
      </c>
    </row>
    <row r="14" spans="1:6" x14ac:dyDescent="0.25">
      <c r="A14" t="s">
        <v>116</v>
      </c>
      <c r="B14">
        <v>80806</v>
      </c>
      <c r="C14" s="23">
        <v>0</v>
      </c>
      <c r="D14">
        <v>0</v>
      </c>
    </row>
    <row r="15" spans="1:6" x14ac:dyDescent="0.25">
      <c r="A15" t="s">
        <v>117</v>
      </c>
      <c r="B15">
        <v>74179</v>
      </c>
      <c r="C15" s="23">
        <v>3</v>
      </c>
      <c r="D15">
        <v>0.5</v>
      </c>
    </row>
    <row r="16" spans="1:6" x14ac:dyDescent="0.25">
      <c r="A16" t="s">
        <v>118</v>
      </c>
      <c r="B16">
        <v>295418</v>
      </c>
      <c r="C16" s="23">
        <v>3</v>
      </c>
      <c r="D16">
        <v>0.5</v>
      </c>
    </row>
    <row r="17" spans="1:4" x14ac:dyDescent="0.25">
      <c r="A17" t="s">
        <v>119</v>
      </c>
      <c r="B17">
        <v>100070</v>
      </c>
      <c r="C17" s="23">
        <v>6</v>
      </c>
      <c r="D17">
        <v>1</v>
      </c>
    </row>
    <row r="18" spans="1:4" x14ac:dyDescent="0.25">
      <c r="A18" t="s">
        <v>120</v>
      </c>
      <c r="B18">
        <v>200047</v>
      </c>
      <c r="C18" s="23">
        <v>0</v>
      </c>
      <c r="D18">
        <v>0</v>
      </c>
    </row>
    <row r="19" spans="1:4" x14ac:dyDescent="0.25">
      <c r="A19" t="s">
        <v>121</v>
      </c>
      <c r="B19">
        <v>159144</v>
      </c>
      <c r="C19" s="23">
        <v>0</v>
      </c>
      <c r="D19">
        <v>0</v>
      </c>
    </row>
    <row r="20" spans="1:4" x14ac:dyDescent="0.25">
      <c r="A20" t="s">
        <v>122</v>
      </c>
      <c r="B20">
        <v>380292</v>
      </c>
      <c r="C20" s="23">
        <v>5</v>
      </c>
      <c r="D20">
        <v>0.5</v>
      </c>
    </row>
    <row r="21" spans="1:4" x14ac:dyDescent="0.25">
      <c r="A21" t="s">
        <v>123</v>
      </c>
      <c r="B21">
        <v>151375</v>
      </c>
      <c r="C21" s="23">
        <v>0</v>
      </c>
      <c r="D21">
        <v>0</v>
      </c>
    </row>
    <row r="22" spans="1:4" x14ac:dyDescent="0.25">
      <c r="A22" t="s">
        <v>124</v>
      </c>
      <c r="B22">
        <v>117164</v>
      </c>
      <c r="C22" s="23">
        <v>3</v>
      </c>
      <c r="D22">
        <v>0.5</v>
      </c>
    </row>
    <row r="23" spans="1:4" x14ac:dyDescent="0.25">
      <c r="A23" t="s">
        <v>125</v>
      </c>
      <c r="B23">
        <v>229579</v>
      </c>
      <c r="C23" s="23">
        <v>3</v>
      </c>
      <c r="D23">
        <v>0.5</v>
      </c>
    </row>
    <row r="24" spans="1:4" x14ac:dyDescent="0.25">
      <c r="A24" t="s">
        <v>126</v>
      </c>
      <c r="B24">
        <v>163301</v>
      </c>
      <c r="C24" s="23">
        <v>3</v>
      </c>
      <c r="D24">
        <v>0.5</v>
      </c>
    </row>
    <row r="25" spans="1:4" x14ac:dyDescent="0.25">
      <c r="A25" t="s">
        <v>127</v>
      </c>
      <c r="B25">
        <v>153970</v>
      </c>
      <c r="C25" s="23">
        <v>0</v>
      </c>
      <c r="D25">
        <v>0</v>
      </c>
    </row>
    <row r="26" spans="1:4" x14ac:dyDescent="0.25">
      <c r="A26" t="s">
        <v>128</v>
      </c>
      <c r="B26">
        <v>238053</v>
      </c>
      <c r="C26" s="23">
        <v>3</v>
      </c>
      <c r="D26">
        <v>0.5</v>
      </c>
    </row>
    <row r="27" spans="1:4" x14ac:dyDescent="0.25">
      <c r="A27" t="s">
        <v>129</v>
      </c>
      <c r="B27">
        <v>130860</v>
      </c>
      <c r="C27" s="23">
        <v>0</v>
      </c>
      <c r="D27">
        <v>0</v>
      </c>
    </row>
    <row r="28" spans="1:4" x14ac:dyDescent="0.25">
      <c r="A28" t="s">
        <v>130</v>
      </c>
      <c r="B28">
        <v>304596</v>
      </c>
      <c r="C28" s="23">
        <v>6</v>
      </c>
      <c r="D28">
        <v>1</v>
      </c>
    </row>
    <row r="29" spans="1:4" x14ac:dyDescent="0.25">
      <c r="A29" t="s">
        <v>131</v>
      </c>
      <c r="B29">
        <v>829775</v>
      </c>
      <c r="C29" s="23">
        <v>3</v>
      </c>
      <c r="D29">
        <v>0.5</v>
      </c>
    </row>
    <row r="30" spans="1:4" x14ac:dyDescent="0.25">
      <c r="A30" t="s">
        <v>132</v>
      </c>
    </row>
    <row r="31" spans="1:4" x14ac:dyDescent="0.25">
      <c r="A31" t="s">
        <v>133</v>
      </c>
      <c r="B31">
        <v>140409</v>
      </c>
      <c r="C31" s="23">
        <v>0</v>
      </c>
      <c r="D31">
        <v>0</v>
      </c>
    </row>
    <row r="32" spans="1:4" x14ac:dyDescent="0.25">
      <c r="A32" t="s">
        <v>134</v>
      </c>
      <c r="B32">
        <v>274215</v>
      </c>
      <c r="C32" s="23">
        <v>3</v>
      </c>
      <c r="D32">
        <v>0.5</v>
      </c>
    </row>
    <row r="33" spans="1:4" x14ac:dyDescent="0.25">
      <c r="A33" t="s">
        <v>135</v>
      </c>
      <c r="B33">
        <v>156238</v>
      </c>
      <c r="C33" s="23">
        <v>8</v>
      </c>
      <c r="D33">
        <v>1</v>
      </c>
    </row>
    <row r="34" spans="1:4" x14ac:dyDescent="0.25">
      <c r="A34" t="s">
        <v>136</v>
      </c>
      <c r="B34">
        <v>268735</v>
      </c>
      <c r="C34" s="23">
        <v>0</v>
      </c>
      <c r="D34">
        <v>0</v>
      </c>
    </row>
    <row r="35" spans="1:4" x14ac:dyDescent="0.25">
      <c r="A35" t="s">
        <v>137</v>
      </c>
      <c r="B35">
        <v>140377</v>
      </c>
      <c r="C35" s="23">
        <v>3</v>
      </c>
      <c r="D35">
        <v>0.5</v>
      </c>
    </row>
    <row r="36" spans="1:4" x14ac:dyDescent="0.25">
      <c r="A36" t="s">
        <v>138</v>
      </c>
      <c r="B36">
        <v>279713</v>
      </c>
      <c r="C36" s="23">
        <v>0</v>
      </c>
      <c r="D36">
        <v>0</v>
      </c>
    </row>
    <row r="37" spans="1:4" x14ac:dyDescent="0.25">
      <c r="A37" t="s">
        <v>139</v>
      </c>
      <c r="B37">
        <v>375833</v>
      </c>
      <c r="C37" s="23">
        <v>3</v>
      </c>
      <c r="D37">
        <v>0.5</v>
      </c>
    </row>
    <row r="38" spans="1:4" x14ac:dyDescent="0.25">
      <c r="A38" t="s">
        <v>140</v>
      </c>
      <c r="B38">
        <v>240810</v>
      </c>
      <c r="C38" s="23">
        <v>3</v>
      </c>
      <c r="D38">
        <v>0.5</v>
      </c>
    </row>
    <row r="39" spans="1:4" x14ac:dyDescent="0.25">
      <c r="A39" t="s">
        <v>141</v>
      </c>
      <c r="B39">
        <v>118330</v>
      </c>
      <c r="C39" s="23">
        <v>3</v>
      </c>
      <c r="D39">
        <v>0.5</v>
      </c>
    </row>
    <row r="40" spans="1:4" x14ac:dyDescent="0.25">
      <c r="A40" t="s">
        <v>142</v>
      </c>
      <c r="B40">
        <v>97135</v>
      </c>
      <c r="C40" s="23">
        <v>0</v>
      </c>
      <c r="D40">
        <v>0</v>
      </c>
    </row>
    <row r="41" spans="1:4" x14ac:dyDescent="0.25">
      <c r="A41" t="s">
        <v>143</v>
      </c>
      <c r="B41">
        <v>47798</v>
      </c>
      <c r="C41" s="23">
        <v>0</v>
      </c>
      <c r="D41">
        <v>0</v>
      </c>
    </row>
    <row r="42" spans="1:4" x14ac:dyDescent="0.25">
      <c r="A42" t="s">
        <v>144</v>
      </c>
      <c r="B42">
        <v>119981</v>
      </c>
      <c r="C42" s="23">
        <v>0</v>
      </c>
      <c r="D42">
        <v>0</v>
      </c>
    </row>
    <row r="43" spans="1:4" x14ac:dyDescent="0.25">
      <c r="A43" t="s">
        <v>145</v>
      </c>
      <c r="B43">
        <v>134342</v>
      </c>
      <c r="C43" s="23">
        <v>0</v>
      </c>
      <c r="D43">
        <v>0</v>
      </c>
    </row>
    <row r="44" spans="1:4" x14ac:dyDescent="0.25">
      <c r="A44" t="s">
        <v>146</v>
      </c>
      <c r="B44">
        <v>111918</v>
      </c>
      <c r="C44" s="23">
        <v>0</v>
      </c>
      <c r="D44">
        <v>0</v>
      </c>
    </row>
    <row r="45" spans="1:4" x14ac:dyDescent="0.25">
      <c r="A45" t="s">
        <v>147</v>
      </c>
      <c r="B45">
        <v>53738</v>
      </c>
      <c r="C45" s="23">
        <v>3</v>
      </c>
      <c r="D45">
        <v>0.5</v>
      </c>
    </row>
    <row r="46" spans="1:4" x14ac:dyDescent="0.25">
      <c r="A46" t="s">
        <v>148</v>
      </c>
      <c r="B46">
        <v>129710</v>
      </c>
      <c r="C46" s="23">
        <v>0</v>
      </c>
      <c r="D46">
        <v>0</v>
      </c>
    </row>
    <row r="47" spans="1:4" x14ac:dyDescent="0.25">
      <c r="A47" t="s">
        <v>149</v>
      </c>
      <c r="B47">
        <v>71423</v>
      </c>
      <c r="C47" s="23">
        <v>0</v>
      </c>
      <c r="D47">
        <v>0</v>
      </c>
    </row>
    <row r="48" spans="1:4" x14ac:dyDescent="0.25">
      <c r="A48" t="s">
        <v>150</v>
      </c>
      <c r="B48">
        <v>128189</v>
      </c>
      <c r="C48" s="23">
        <v>0</v>
      </c>
      <c r="D48">
        <v>0</v>
      </c>
    </row>
    <row r="49" spans="1:4" x14ac:dyDescent="0.25">
      <c r="A49" t="s">
        <v>151</v>
      </c>
      <c r="B49">
        <v>83414</v>
      </c>
      <c r="C49" s="23">
        <v>0</v>
      </c>
      <c r="D49">
        <v>0</v>
      </c>
    </row>
    <row r="50" spans="1:4" x14ac:dyDescent="0.25">
      <c r="A50" t="s">
        <v>152</v>
      </c>
      <c r="B50">
        <v>85343</v>
      </c>
      <c r="C50" s="23">
        <v>3</v>
      </c>
      <c r="D50">
        <v>0.5</v>
      </c>
    </row>
    <row r="51" spans="1:4" x14ac:dyDescent="0.25">
      <c r="A51" t="s">
        <v>153</v>
      </c>
      <c r="B51">
        <v>97162</v>
      </c>
      <c r="C51" s="23">
        <v>0</v>
      </c>
      <c r="D51">
        <v>0</v>
      </c>
    </row>
    <row r="52" spans="1:4" x14ac:dyDescent="0.25">
      <c r="A52" t="s">
        <v>154</v>
      </c>
      <c r="B52">
        <v>361704</v>
      </c>
      <c r="C52" s="23">
        <v>3</v>
      </c>
      <c r="D52">
        <v>0.5</v>
      </c>
    </row>
    <row r="53" spans="1:4" x14ac:dyDescent="0.25">
      <c r="A53" t="s">
        <v>155</v>
      </c>
      <c r="B53">
        <v>213238</v>
      </c>
      <c r="C53" s="23">
        <v>3</v>
      </c>
      <c r="D53">
        <v>0.5</v>
      </c>
    </row>
    <row r="54" spans="1:4" x14ac:dyDescent="0.25">
      <c r="A54" t="s">
        <v>156</v>
      </c>
      <c r="B54">
        <v>45413</v>
      </c>
      <c r="C54" s="23">
        <v>3</v>
      </c>
      <c r="D54">
        <v>0.5</v>
      </c>
    </row>
    <row r="55" spans="1:4" x14ac:dyDescent="0.25">
      <c r="C55" s="23">
        <f>SUBTOTAL(109,Tableau13[Quota place SAF])</f>
        <v>120</v>
      </c>
      <c r="D55">
        <f>SUBTOTAL(109,Tableau13[ETP SAF])</f>
        <v>19</v>
      </c>
    </row>
  </sheetData>
  <mergeCells count="1">
    <mergeCell ref="C2:D2"/>
  </mergeCells>
  <phoneticPr fontId="19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329F1-ED7A-4DB3-AE08-D0E2E31CC836}">
  <sheetPr>
    <tabColor rgb="FF00B0F0"/>
  </sheetPr>
  <dimension ref="A4:J50"/>
  <sheetViews>
    <sheetView workbookViewId="0">
      <selection activeCell="E50" sqref="E50"/>
    </sheetView>
  </sheetViews>
  <sheetFormatPr baseColWidth="10" defaultRowHeight="15" x14ac:dyDescent="0.25"/>
  <cols>
    <col min="1" max="1" width="30.5703125" customWidth="1"/>
    <col min="2" max="2" width="19.28515625" bestFit="1" customWidth="1"/>
    <col min="3" max="3" width="9" bestFit="1" customWidth="1"/>
    <col min="4" max="4" width="33.28515625" bestFit="1" customWidth="1"/>
    <col min="5" max="5" width="9.7109375" bestFit="1" customWidth="1"/>
    <col min="6" max="6" width="14.28515625" bestFit="1" customWidth="1"/>
    <col min="7" max="7" width="19.28515625" bestFit="1" customWidth="1"/>
    <col min="8" max="8" width="20.7109375" bestFit="1" customWidth="1"/>
    <col min="9" max="9" width="21.140625" bestFit="1" customWidth="1"/>
    <col min="10" max="10" width="19.28515625" bestFit="1" customWidth="1"/>
    <col min="11" max="12" width="27.42578125" customWidth="1"/>
    <col min="13" max="13" width="16.42578125" bestFit="1" customWidth="1"/>
    <col min="14" max="14" width="16.42578125" customWidth="1"/>
    <col min="15" max="15" width="31.28515625" bestFit="1" customWidth="1"/>
    <col min="16" max="16" width="23.28515625" bestFit="1" customWidth="1"/>
    <col min="17" max="17" width="22.85546875" bestFit="1" customWidth="1"/>
  </cols>
  <sheetData>
    <row r="4" spans="1:10" x14ac:dyDescent="0.25">
      <c r="A4" s="52" t="s">
        <v>6</v>
      </c>
      <c r="B4" s="55" t="s">
        <v>3</v>
      </c>
      <c r="C4" s="55" t="s">
        <v>4</v>
      </c>
      <c r="D4" s="55" t="s">
        <v>98</v>
      </c>
      <c r="E4" s="55" t="s">
        <v>99</v>
      </c>
      <c r="F4" s="55" t="s">
        <v>2</v>
      </c>
      <c r="G4" s="55" t="s">
        <v>100</v>
      </c>
      <c r="H4" s="55" t="s">
        <v>101</v>
      </c>
      <c r="I4" s="55" t="s">
        <v>102</v>
      </c>
      <c r="J4" s="53" t="s">
        <v>5</v>
      </c>
    </row>
    <row r="5" spans="1:10" x14ac:dyDescent="0.25">
      <c r="A5" s="3"/>
      <c r="B5" s="55" t="s">
        <v>97</v>
      </c>
      <c r="C5" s="55" t="s">
        <v>7</v>
      </c>
      <c r="D5" s="55" t="s">
        <v>97</v>
      </c>
      <c r="E5" s="55" t="s">
        <v>7</v>
      </c>
      <c r="F5" s="55" t="s">
        <v>7</v>
      </c>
      <c r="G5" s="55" t="s">
        <v>97</v>
      </c>
      <c r="H5" s="55" t="s">
        <v>7</v>
      </c>
      <c r="I5" s="55" t="s">
        <v>97</v>
      </c>
      <c r="J5" s="54" t="s">
        <v>97</v>
      </c>
    </row>
    <row r="6" spans="1:10" x14ac:dyDescent="0.25">
      <c r="A6" s="2"/>
      <c r="B6" s="55"/>
      <c r="C6" s="55" t="s">
        <v>8</v>
      </c>
      <c r="D6" s="55"/>
      <c r="E6" s="55" t="s">
        <v>8</v>
      </c>
      <c r="F6" s="55" t="s">
        <v>8</v>
      </c>
      <c r="G6" s="55"/>
      <c r="H6" s="55" t="s">
        <v>8</v>
      </c>
      <c r="I6" s="55"/>
      <c r="J6" s="53"/>
    </row>
    <row r="10" spans="1:10" x14ac:dyDescent="0.25">
      <c r="A10" s="3" t="s">
        <v>9</v>
      </c>
    </row>
    <row r="11" spans="1:10" x14ac:dyDescent="0.25">
      <c r="A11" s="4" t="s">
        <v>7</v>
      </c>
    </row>
    <row r="12" spans="1:10" x14ac:dyDescent="0.25">
      <c r="A12" s="5" t="s">
        <v>8</v>
      </c>
    </row>
    <row r="15" spans="1:10" x14ac:dyDescent="0.25">
      <c r="A15" s="7" t="s">
        <v>10</v>
      </c>
    </row>
    <row r="16" spans="1:10" x14ac:dyDescent="0.25">
      <c r="A16" s="4" t="s">
        <v>11</v>
      </c>
    </row>
    <row r="17" spans="1:1" x14ac:dyDescent="0.25">
      <c r="A17" s="2" t="s">
        <v>12</v>
      </c>
    </row>
    <row r="18" spans="1:1" x14ac:dyDescent="0.25">
      <c r="A18" t="s">
        <v>13</v>
      </c>
    </row>
    <row r="19" spans="1:1" x14ac:dyDescent="0.25">
      <c r="A19" t="s">
        <v>35</v>
      </c>
    </row>
    <row r="20" spans="1:1" x14ac:dyDescent="0.25">
      <c r="A20" s="6" t="s">
        <v>5</v>
      </c>
    </row>
    <row r="21" spans="1:1" x14ac:dyDescent="0.25">
      <c r="A21" s="8" t="s">
        <v>16</v>
      </c>
    </row>
    <row r="24" spans="1:1" x14ac:dyDescent="0.25">
      <c r="A24" s="7" t="s">
        <v>18</v>
      </c>
    </row>
    <row r="25" spans="1:1" x14ac:dyDescent="0.25">
      <c r="A25" s="4" t="s">
        <v>19</v>
      </c>
    </row>
    <row r="26" spans="1:1" x14ac:dyDescent="0.25">
      <c r="A26" s="2" t="s">
        <v>20</v>
      </c>
    </row>
    <row r="27" spans="1:1" x14ac:dyDescent="0.25">
      <c r="A27" s="4" t="s">
        <v>21</v>
      </c>
    </row>
    <row r="28" spans="1:1" x14ac:dyDescent="0.25">
      <c r="A28" s="2" t="s">
        <v>22</v>
      </c>
    </row>
    <row r="29" spans="1:1" x14ac:dyDescent="0.25">
      <c r="A29" s="4" t="s">
        <v>23</v>
      </c>
    </row>
    <row r="30" spans="1:1" x14ac:dyDescent="0.25">
      <c r="A30" s="2" t="s">
        <v>24</v>
      </c>
    </row>
    <row r="31" spans="1:1" x14ac:dyDescent="0.25">
      <c r="A31" s="4" t="s">
        <v>2</v>
      </c>
    </row>
    <row r="32" spans="1:1" x14ac:dyDescent="0.25">
      <c r="A32" s="2" t="s">
        <v>25</v>
      </c>
    </row>
    <row r="33" spans="1:1" x14ac:dyDescent="0.25">
      <c r="A33" s="4" t="s">
        <v>26</v>
      </c>
    </row>
    <row r="34" spans="1:1" x14ac:dyDescent="0.25">
      <c r="A34" s="2" t="s">
        <v>27</v>
      </c>
    </row>
    <row r="35" spans="1:1" x14ac:dyDescent="0.25">
      <c r="A35" s="6" t="s">
        <v>28</v>
      </c>
    </row>
    <row r="36" spans="1:1" x14ac:dyDescent="0.25">
      <c r="A36" s="4" t="s">
        <v>29</v>
      </c>
    </row>
    <row r="37" spans="1:1" x14ac:dyDescent="0.25">
      <c r="A37" s="2" t="s">
        <v>30</v>
      </c>
    </row>
    <row r="38" spans="1:1" x14ac:dyDescent="0.25">
      <c r="A38" s="4" t="s">
        <v>31</v>
      </c>
    </row>
    <row r="39" spans="1:1" x14ac:dyDescent="0.25">
      <c r="A39" s="2" t="s">
        <v>17</v>
      </c>
    </row>
    <row r="40" spans="1:1" x14ac:dyDescent="0.25">
      <c r="A40" s="4" t="s">
        <v>32</v>
      </c>
    </row>
    <row r="41" spans="1:1" x14ac:dyDescent="0.25">
      <c r="A41" s="2" t="s">
        <v>33</v>
      </c>
    </row>
    <row r="42" spans="1:1" x14ac:dyDescent="0.25">
      <c r="A42" s="4" t="s">
        <v>34</v>
      </c>
    </row>
    <row r="43" spans="1:1" x14ac:dyDescent="0.25">
      <c r="A43" t="s">
        <v>5</v>
      </c>
    </row>
    <row r="46" spans="1:1" x14ac:dyDescent="0.25">
      <c r="A46" t="s">
        <v>95</v>
      </c>
    </row>
    <row r="47" spans="1:1" x14ac:dyDescent="0.25">
      <c r="A47" t="s">
        <v>7</v>
      </c>
    </row>
    <row r="48" spans="1:1" x14ac:dyDescent="0.25">
      <c r="A48" t="s">
        <v>8</v>
      </c>
    </row>
    <row r="49" spans="1:1" x14ac:dyDescent="0.25">
      <c r="A49" t="s">
        <v>94</v>
      </c>
    </row>
    <row r="50" spans="1:1" x14ac:dyDescent="0.25">
      <c r="A50" t="s">
        <v>96</v>
      </c>
    </row>
  </sheetData>
  <phoneticPr fontId="19" type="noConversion"/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50F4F-14EB-4BD2-85D9-0FF3FBEFFEDD}">
  <dimension ref="A1:R39"/>
  <sheetViews>
    <sheetView showGridLines="0" workbookViewId="0">
      <selection activeCell="G30" sqref="G30"/>
    </sheetView>
  </sheetViews>
  <sheetFormatPr baseColWidth="10" defaultRowHeight="15" x14ac:dyDescent="0.25"/>
  <cols>
    <col min="1" max="1" width="6.28515625" customWidth="1"/>
    <col min="2" max="5" width="12.7109375" customWidth="1"/>
    <col min="6" max="6" width="19.28515625" bestFit="1" customWidth="1"/>
    <col min="7" max="7" width="13.5703125" bestFit="1" customWidth="1"/>
    <col min="8" max="9" width="12.7109375" customWidth="1"/>
    <col min="10" max="10" width="13.5703125" bestFit="1" customWidth="1"/>
    <col min="11" max="18" width="12.7109375" customWidth="1"/>
  </cols>
  <sheetData>
    <row r="1" spans="1:18" ht="23.25" customHeight="1" thickBot="1" x14ac:dyDescent="0.3">
      <c r="A1" s="27" t="s">
        <v>78</v>
      </c>
      <c r="B1" s="25"/>
      <c r="C1" s="26">
        <v>44562</v>
      </c>
    </row>
    <row r="2" spans="1:18" x14ac:dyDescent="0.25">
      <c r="A2" s="28"/>
      <c r="B2" s="29"/>
      <c r="C2" s="29"/>
      <c r="D2" s="28"/>
      <c r="E2" s="28"/>
      <c r="F2" s="28"/>
      <c r="G2" s="28"/>
      <c r="H2" s="28"/>
      <c r="I2" s="28"/>
      <c r="J2" s="30" t="s">
        <v>48</v>
      </c>
      <c r="K2" s="28"/>
      <c r="L2" s="28"/>
      <c r="M2" s="28"/>
      <c r="N2" s="30" t="s">
        <v>79</v>
      </c>
      <c r="O2" s="28"/>
      <c r="P2" s="28"/>
      <c r="Q2" s="28"/>
      <c r="R2" s="28"/>
    </row>
    <row r="3" spans="1:18" x14ac:dyDescent="0.25">
      <c r="A3" s="29"/>
      <c r="B3" s="31" t="s">
        <v>3</v>
      </c>
      <c r="C3" s="31" t="s">
        <v>3</v>
      </c>
      <c r="D3" s="31" t="s">
        <v>55</v>
      </c>
      <c r="E3" s="31" t="s">
        <v>45</v>
      </c>
      <c r="F3" s="31" t="s">
        <v>56</v>
      </c>
      <c r="G3" s="31" t="s">
        <v>44</v>
      </c>
      <c r="H3" s="31" t="s">
        <v>63</v>
      </c>
      <c r="I3" s="31" t="s">
        <v>59</v>
      </c>
      <c r="J3" s="31" t="s">
        <v>60</v>
      </c>
      <c r="K3" s="31" t="s">
        <v>28</v>
      </c>
      <c r="L3" s="31" t="s">
        <v>48</v>
      </c>
      <c r="M3" s="31" t="s">
        <v>79</v>
      </c>
      <c r="N3" s="31" t="s">
        <v>51</v>
      </c>
      <c r="O3" s="31" t="s">
        <v>4</v>
      </c>
      <c r="P3" s="31" t="s">
        <v>4</v>
      </c>
      <c r="Q3" s="31" t="s">
        <v>4</v>
      </c>
      <c r="R3" s="31" t="s">
        <v>4</v>
      </c>
    </row>
    <row r="4" spans="1:18" ht="15.75" thickBot="1" x14ac:dyDescent="0.3">
      <c r="A4" s="32" t="s">
        <v>77</v>
      </c>
      <c r="B4" s="33" t="s">
        <v>53</v>
      </c>
      <c r="C4" s="33" t="s">
        <v>54</v>
      </c>
      <c r="D4" s="33" t="s">
        <v>3</v>
      </c>
      <c r="E4" s="33" t="s">
        <v>46</v>
      </c>
      <c r="F4" s="33" t="s">
        <v>57</v>
      </c>
      <c r="G4" s="33" t="s">
        <v>62</v>
      </c>
      <c r="H4" s="33" t="s">
        <v>58</v>
      </c>
      <c r="I4" s="33" t="s">
        <v>47</v>
      </c>
      <c r="J4" s="33" t="s">
        <v>61</v>
      </c>
      <c r="K4" s="33"/>
      <c r="L4" s="33" t="s">
        <v>49</v>
      </c>
      <c r="M4" s="33" t="s">
        <v>50</v>
      </c>
      <c r="N4" s="33" t="s">
        <v>52</v>
      </c>
      <c r="O4" s="33">
        <v>2</v>
      </c>
      <c r="P4" s="33">
        <v>3</v>
      </c>
      <c r="Q4" s="33">
        <v>4</v>
      </c>
      <c r="R4" s="33">
        <v>5</v>
      </c>
    </row>
    <row r="5" spans="1:18" ht="6" customHeight="1" thickBot="1" x14ac:dyDescent="0.3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</row>
    <row r="6" spans="1:18" ht="15.75" thickBot="1" x14ac:dyDescent="0.3">
      <c r="A6" s="34">
        <v>-18</v>
      </c>
      <c r="B6" s="24" t="s">
        <v>64</v>
      </c>
      <c r="C6" s="24" t="s">
        <v>65</v>
      </c>
      <c r="D6" s="24" t="s">
        <v>65</v>
      </c>
      <c r="E6" s="24" t="s">
        <v>66</v>
      </c>
      <c r="F6" s="24" t="s">
        <v>67</v>
      </c>
      <c r="G6" s="24" t="s">
        <v>68</v>
      </c>
      <c r="H6" s="24" t="s">
        <v>68</v>
      </c>
      <c r="I6" s="24" t="s">
        <v>69</v>
      </c>
      <c r="J6" s="24" t="s">
        <v>68</v>
      </c>
      <c r="K6" s="24" t="s">
        <v>70</v>
      </c>
      <c r="L6" s="24" t="s">
        <v>71</v>
      </c>
      <c r="M6" s="24" t="s">
        <v>72</v>
      </c>
      <c r="N6" s="24" t="s">
        <v>72</v>
      </c>
      <c r="O6" s="24" t="s">
        <v>73</v>
      </c>
      <c r="P6" s="24" t="s">
        <v>74</v>
      </c>
      <c r="Q6" s="24" t="s">
        <v>75</v>
      </c>
      <c r="R6" s="24" t="s">
        <v>76</v>
      </c>
    </row>
    <row r="7" spans="1:18" ht="4.5" customHeight="1" x14ac:dyDescent="0.25">
      <c r="A7" s="35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36"/>
    </row>
    <row r="8" spans="1:18" x14ac:dyDescent="0.25">
      <c r="A8" s="37">
        <v>0</v>
      </c>
      <c r="B8" s="38">
        <v>3635.94</v>
      </c>
      <c r="C8" s="38">
        <v>3472.23</v>
      </c>
      <c r="D8" s="38">
        <v>3472.23</v>
      </c>
      <c r="E8" s="38">
        <v>2921.95</v>
      </c>
      <c r="F8" s="38">
        <v>2612.0500000000002</v>
      </c>
      <c r="G8" s="38">
        <v>2612.0500000000002</v>
      </c>
      <c r="H8" s="38">
        <v>2612.0500000000002</v>
      </c>
      <c r="I8" s="38">
        <v>2262.7399999999998</v>
      </c>
      <c r="J8" s="38">
        <v>2612.0500000000002</v>
      </c>
      <c r="K8" s="38">
        <v>2195.86</v>
      </c>
      <c r="L8" s="38">
        <v>2155.6999999999998</v>
      </c>
      <c r="M8" s="38">
        <v>3058.51</v>
      </c>
      <c r="N8" s="38">
        <v>3058.51</v>
      </c>
      <c r="O8" s="38">
        <v>2714.6</v>
      </c>
      <c r="P8" s="38">
        <v>2569.66</v>
      </c>
      <c r="Q8" s="38">
        <v>2340.12</v>
      </c>
      <c r="R8" s="39">
        <v>2216.66</v>
      </c>
    </row>
    <row r="9" spans="1:18" x14ac:dyDescent="0.25">
      <c r="A9" s="40">
        <v>1</v>
      </c>
      <c r="B9" s="41">
        <v>3782.56</v>
      </c>
      <c r="C9" s="41">
        <v>3635.94</v>
      </c>
      <c r="D9" s="41">
        <v>3635.94</v>
      </c>
      <c r="E9" s="41">
        <v>3097.17</v>
      </c>
      <c r="F9" s="41">
        <v>2872.9</v>
      </c>
      <c r="G9" s="41">
        <v>2792.65</v>
      </c>
      <c r="H9" s="41">
        <v>2792.65</v>
      </c>
      <c r="I9" s="41">
        <v>2436.59</v>
      </c>
      <c r="J9" s="41">
        <v>2792.65</v>
      </c>
      <c r="K9" s="41">
        <v>2369.7600000000002</v>
      </c>
      <c r="L9" s="41">
        <v>2315.7399999999998</v>
      </c>
      <c r="M9" s="41">
        <v>3208.6</v>
      </c>
      <c r="N9" s="41">
        <v>3208.6</v>
      </c>
      <c r="O9" s="41">
        <v>2881.77</v>
      </c>
      <c r="P9" s="41">
        <v>2736.92</v>
      </c>
      <c r="Q9" s="41">
        <v>2507.33</v>
      </c>
      <c r="R9" s="42">
        <v>2376.71</v>
      </c>
    </row>
    <row r="10" spans="1:18" x14ac:dyDescent="0.25">
      <c r="A10" s="37">
        <v>2</v>
      </c>
      <c r="B10" s="38">
        <v>3782.56</v>
      </c>
      <c r="C10" s="38">
        <v>3635.94</v>
      </c>
      <c r="D10" s="38">
        <v>3635.94</v>
      </c>
      <c r="E10" s="38">
        <v>3097.17</v>
      </c>
      <c r="F10" s="38">
        <v>2872.9</v>
      </c>
      <c r="G10" s="38">
        <v>2792.65</v>
      </c>
      <c r="H10" s="38">
        <v>2792.65</v>
      </c>
      <c r="I10" s="38">
        <v>2455.9899999999998</v>
      </c>
      <c r="J10" s="38">
        <v>2792.65</v>
      </c>
      <c r="K10" s="38">
        <v>2389.11</v>
      </c>
      <c r="L10" s="38">
        <v>2336.77</v>
      </c>
      <c r="M10" s="38">
        <v>3208.6</v>
      </c>
      <c r="N10" s="38">
        <v>3208.6</v>
      </c>
      <c r="O10" s="38">
        <v>2881.77</v>
      </c>
      <c r="P10" s="38">
        <v>2736.92</v>
      </c>
      <c r="Q10" s="38">
        <v>2507.33</v>
      </c>
      <c r="R10" s="39">
        <v>2397.77</v>
      </c>
    </row>
    <row r="11" spans="1:18" x14ac:dyDescent="0.25">
      <c r="A11" s="40">
        <v>3</v>
      </c>
      <c r="B11" s="41">
        <v>3929.19</v>
      </c>
      <c r="C11" s="41">
        <v>3782.56</v>
      </c>
      <c r="D11" s="41">
        <v>3782.56</v>
      </c>
      <c r="E11" s="41">
        <v>3138.08</v>
      </c>
      <c r="F11" s="41">
        <v>2953.16</v>
      </c>
      <c r="G11" s="41">
        <v>2872.9</v>
      </c>
      <c r="H11" s="41">
        <v>2872.9</v>
      </c>
      <c r="I11" s="41">
        <v>2475.34</v>
      </c>
      <c r="J11" s="41">
        <v>2872.9</v>
      </c>
      <c r="K11" s="41">
        <v>2408.4699999999998</v>
      </c>
      <c r="L11" s="41">
        <v>2357.83</v>
      </c>
      <c r="M11" s="41">
        <v>3317.69</v>
      </c>
      <c r="N11" s="41">
        <v>3317.69</v>
      </c>
      <c r="O11" s="41">
        <v>2921.9</v>
      </c>
      <c r="P11" s="41">
        <v>2777.04</v>
      </c>
      <c r="Q11" s="41">
        <v>2547.4499999999998</v>
      </c>
      <c r="R11" s="42">
        <v>2418.77</v>
      </c>
    </row>
    <row r="12" spans="1:18" x14ac:dyDescent="0.25">
      <c r="A12" s="37">
        <v>4</v>
      </c>
      <c r="B12" s="38">
        <v>3929.19</v>
      </c>
      <c r="C12" s="38">
        <v>3782.56</v>
      </c>
      <c r="D12" s="38">
        <v>3782.56</v>
      </c>
      <c r="E12" s="38">
        <v>3138.08</v>
      </c>
      <c r="F12" s="38">
        <v>2953.16</v>
      </c>
      <c r="G12" s="38">
        <v>2872.9</v>
      </c>
      <c r="H12" s="38">
        <v>2872.9</v>
      </c>
      <c r="I12" s="38">
        <v>2494.7199999999998</v>
      </c>
      <c r="J12" s="38">
        <v>2872.9</v>
      </c>
      <c r="K12" s="38">
        <v>2427.8200000000002</v>
      </c>
      <c r="L12" s="38">
        <v>2378.84</v>
      </c>
      <c r="M12" s="38">
        <v>3317.69</v>
      </c>
      <c r="N12" s="38">
        <v>3317.69</v>
      </c>
      <c r="O12" s="38">
        <v>2921.9</v>
      </c>
      <c r="P12" s="38">
        <v>2777.04</v>
      </c>
      <c r="Q12" s="38">
        <v>2547.4499999999998</v>
      </c>
      <c r="R12" s="39">
        <v>2439.85</v>
      </c>
    </row>
    <row r="13" spans="1:18" x14ac:dyDescent="0.25">
      <c r="A13" s="40">
        <v>5</v>
      </c>
      <c r="B13" s="41">
        <v>4075.82</v>
      </c>
      <c r="C13" s="41">
        <v>3929.19</v>
      </c>
      <c r="D13" s="41">
        <v>3929.19</v>
      </c>
      <c r="E13" s="41">
        <v>3192.64</v>
      </c>
      <c r="F13" s="41">
        <v>3347.23</v>
      </c>
      <c r="G13" s="41">
        <v>2953.16</v>
      </c>
      <c r="H13" s="41">
        <v>2953.16</v>
      </c>
      <c r="I13" s="41">
        <v>2514.0700000000002</v>
      </c>
      <c r="J13" s="41">
        <v>2953.16</v>
      </c>
      <c r="K13" s="41">
        <v>2447.19</v>
      </c>
      <c r="L13" s="41">
        <v>2399.84</v>
      </c>
      <c r="M13" s="41">
        <v>3426.83</v>
      </c>
      <c r="N13" s="41">
        <v>3426.83</v>
      </c>
      <c r="O13" s="41">
        <v>2962.03</v>
      </c>
      <c r="P13" s="41">
        <v>2817.18</v>
      </c>
      <c r="Q13" s="41">
        <v>2587.5700000000002</v>
      </c>
      <c r="R13" s="42">
        <v>2457.3000000000002</v>
      </c>
    </row>
    <row r="14" spans="1:18" x14ac:dyDescent="0.25">
      <c r="A14" s="37">
        <v>6</v>
      </c>
      <c r="B14" s="38">
        <v>4075.82</v>
      </c>
      <c r="C14" s="38">
        <v>3929.19</v>
      </c>
      <c r="D14" s="38">
        <v>3929.19</v>
      </c>
      <c r="E14" s="38">
        <v>3192.64</v>
      </c>
      <c r="F14" s="38">
        <v>3347.23</v>
      </c>
      <c r="G14" s="38">
        <v>3347.23</v>
      </c>
      <c r="H14" s="38">
        <v>3347.23</v>
      </c>
      <c r="I14" s="38">
        <v>2580.34</v>
      </c>
      <c r="J14" s="38">
        <v>3347.23</v>
      </c>
      <c r="K14" s="38">
        <v>2494.02</v>
      </c>
      <c r="L14" s="38">
        <v>2420.91</v>
      </c>
      <c r="M14" s="38">
        <v>3426.83</v>
      </c>
      <c r="N14" s="38">
        <v>3426.83</v>
      </c>
      <c r="O14" s="38">
        <v>2962.03</v>
      </c>
      <c r="P14" s="38">
        <v>2817.18</v>
      </c>
      <c r="Q14" s="38">
        <v>2587.5700000000002</v>
      </c>
      <c r="R14" s="39">
        <v>2481.91</v>
      </c>
    </row>
    <row r="15" spans="1:18" x14ac:dyDescent="0.25">
      <c r="A15" s="40">
        <v>7</v>
      </c>
      <c r="B15" s="41">
        <v>4222.45</v>
      </c>
      <c r="C15" s="41">
        <v>4075.82</v>
      </c>
      <c r="D15" s="41">
        <v>4075.82</v>
      </c>
      <c r="E15" s="41">
        <v>3301.76</v>
      </c>
      <c r="F15" s="41">
        <v>3429.07</v>
      </c>
      <c r="G15" s="41">
        <v>3347.23</v>
      </c>
      <c r="H15" s="41">
        <v>3347.23</v>
      </c>
      <c r="I15" s="41">
        <v>2607.71</v>
      </c>
      <c r="J15" s="41">
        <v>3347.23</v>
      </c>
      <c r="K15" s="41">
        <v>2540.83</v>
      </c>
      <c r="L15" s="41">
        <v>2441.9299999999998</v>
      </c>
      <c r="M15" s="41">
        <v>3535.97</v>
      </c>
      <c r="N15" s="41">
        <v>3535.97</v>
      </c>
      <c r="O15" s="41">
        <v>3002.11</v>
      </c>
      <c r="P15" s="41">
        <v>2857.3</v>
      </c>
      <c r="Q15" s="41">
        <v>2627.71</v>
      </c>
      <c r="R15" s="42">
        <v>2502.9299999999998</v>
      </c>
    </row>
    <row r="16" spans="1:18" x14ac:dyDescent="0.25">
      <c r="A16" s="37">
        <v>8</v>
      </c>
      <c r="B16" s="38">
        <v>4277.04</v>
      </c>
      <c r="C16" s="38">
        <v>4075.82</v>
      </c>
      <c r="D16" s="38">
        <v>4075.82</v>
      </c>
      <c r="E16" s="38">
        <v>3301.76</v>
      </c>
      <c r="F16" s="38">
        <v>3483.61</v>
      </c>
      <c r="G16" s="38">
        <v>3429.07</v>
      </c>
      <c r="H16" s="38">
        <v>3429.07</v>
      </c>
      <c r="I16" s="38">
        <v>2654.5</v>
      </c>
      <c r="J16" s="38">
        <v>3429.07</v>
      </c>
      <c r="K16" s="38">
        <v>2587.61</v>
      </c>
      <c r="L16" s="38">
        <v>2462.9899999999998</v>
      </c>
      <c r="M16" s="38">
        <v>3535.97</v>
      </c>
      <c r="N16" s="38">
        <v>3535.97</v>
      </c>
      <c r="O16" s="38">
        <v>3002.11</v>
      </c>
      <c r="P16" s="38">
        <v>2857.3</v>
      </c>
      <c r="Q16" s="38">
        <v>2627.71</v>
      </c>
      <c r="R16" s="39">
        <v>2523.96</v>
      </c>
    </row>
    <row r="17" spans="1:18" x14ac:dyDescent="0.25">
      <c r="A17" s="40">
        <v>9</v>
      </c>
      <c r="B17" s="41">
        <v>4423.67</v>
      </c>
      <c r="C17" s="41">
        <v>4222.45</v>
      </c>
      <c r="D17" s="41">
        <v>4222.45</v>
      </c>
      <c r="E17" s="41">
        <v>3410.86</v>
      </c>
      <c r="F17" s="41">
        <v>3565.46</v>
      </c>
      <c r="G17" s="41">
        <v>3429.07</v>
      </c>
      <c r="H17" s="41">
        <v>3429.07</v>
      </c>
      <c r="I17" s="41">
        <v>2701.29</v>
      </c>
      <c r="J17" s="41">
        <v>3429.07</v>
      </c>
      <c r="K17" s="41">
        <v>2634.43</v>
      </c>
      <c r="L17" s="41">
        <v>2484.0100000000002</v>
      </c>
      <c r="M17" s="41">
        <v>3645.07</v>
      </c>
      <c r="N17" s="41">
        <v>3645.07</v>
      </c>
      <c r="O17" s="41">
        <v>3042.53</v>
      </c>
      <c r="P17" s="41">
        <v>2897.43</v>
      </c>
      <c r="Q17" s="41">
        <v>2667.85</v>
      </c>
      <c r="R17" s="42">
        <v>2545.0100000000002</v>
      </c>
    </row>
    <row r="18" spans="1:18" x14ac:dyDescent="0.25">
      <c r="A18" s="37">
        <v>10</v>
      </c>
      <c r="B18" s="38">
        <v>4423.67</v>
      </c>
      <c r="C18" s="38">
        <v>4277.04</v>
      </c>
      <c r="D18" s="38">
        <v>4277.04</v>
      </c>
      <c r="E18" s="38">
        <v>3465.44</v>
      </c>
      <c r="F18" s="38">
        <v>3565.46</v>
      </c>
      <c r="G18" s="38">
        <v>3483.61</v>
      </c>
      <c r="H18" s="38">
        <v>3483.61</v>
      </c>
      <c r="I18" s="38">
        <v>2801.63</v>
      </c>
      <c r="J18" s="38">
        <v>3483.61</v>
      </c>
      <c r="K18" s="38">
        <v>2734.74</v>
      </c>
      <c r="L18" s="38">
        <v>2566.52</v>
      </c>
      <c r="M18" s="38">
        <v>3699.62</v>
      </c>
      <c r="N18" s="38">
        <v>3699.62</v>
      </c>
      <c r="O18" s="38">
        <v>3097.11</v>
      </c>
      <c r="P18" s="38">
        <v>2950.93</v>
      </c>
      <c r="Q18" s="38">
        <v>2721.33</v>
      </c>
      <c r="R18" s="39">
        <v>2626.71</v>
      </c>
    </row>
    <row r="19" spans="1:18" x14ac:dyDescent="0.25">
      <c r="A19" s="40">
        <v>11</v>
      </c>
      <c r="B19" s="41">
        <v>4570.3</v>
      </c>
      <c r="C19" s="41">
        <v>4423.67</v>
      </c>
      <c r="D19" s="41">
        <v>4423.67</v>
      </c>
      <c r="E19" s="41">
        <v>3560.92</v>
      </c>
      <c r="F19" s="41">
        <v>3647.3</v>
      </c>
      <c r="G19" s="41">
        <v>3565.46</v>
      </c>
      <c r="H19" s="41">
        <v>3565.46</v>
      </c>
      <c r="I19" s="41">
        <v>2848.43</v>
      </c>
      <c r="J19" s="41">
        <v>3565.46</v>
      </c>
      <c r="K19" s="41">
        <v>2781.56</v>
      </c>
      <c r="L19" s="41">
        <v>2591.77</v>
      </c>
      <c r="M19" s="41">
        <v>3808.74</v>
      </c>
      <c r="N19" s="41">
        <v>3808.74</v>
      </c>
      <c r="O19" s="41">
        <v>3151.68</v>
      </c>
      <c r="P19" s="41">
        <v>3004.44</v>
      </c>
      <c r="Q19" s="41">
        <v>2774.84</v>
      </c>
      <c r="R19" s="42">
        <v>2651.94</v>
      </c>
    </row>
    <row r="20" spans="1:18" x14ac:dyDescent="0.25">
      <c r="A20" s="37">
        <v>12</v>
      </c>
      <c r="B20" s="38">
        <v>4570.3</v>
      </c>
      <c r="C20" s="38">
        <v>4423.67</v>
      </c>
      <c r="D20" s="38">
        <v>4423.67</v>
      </c>
      <c r="E20" s="38">
        <v>3560.92</v>
      </c>
      <c r="F20" s="38">
        <v>3647.3</v>
      </c>
      <c r="G20" s="38">
        <v>3565.46</v>
      </c>
      <c r="H20" s="38">
        <v>3565.46</v>
      </c>
      <c r="I20" s="38">
        <v>2895.19</v>
      </c>
      <c r="J20" s="38">
        <v>3565.46</v>
      </c>
      <c r="K20" s="38">
        <v>2828.34</v>
      </c>
      <c r="L20" s="38">
        <v>2617</v>
      </c>
      <c r="M20" s="38">
        <v>3808.74</v>
      </c>
      <c r="N20" s="38">
        <v>3808.74</v>
      </c>
      <c r="O20" s="38">
        <v>3151.68</v>
      </c>
      <c r="P20" s="38">
        <v>3004.44</v>
      </c>
      <c r="Q20" s="38">
        <v>2774.84</v>
      </c>
      <c r="R20" s="39">
        <v>2677.18</v>
      </c>
    </row>
    <row r="21" spans="1:18" x14ac:dyDescent="0.25">
      <c r="A21" s="40">
        <v>13</v>
      </c>
      <c r="B21" s="41">
        <v>4716.93</v>
      </c>
      <c r="C21" s="41">
        <v>4570.3</v>
      </c>
      <c r="D21" s="41">
        <v>4570.3</v>
      </c>
      <c r="E21" s="41">
        <v>3656.38</v>
      </c>
      <c r="F21" s="41">
        <v>3729.1</v>
      </c>
      <c r="G21" s="41">
        <v>3647.3</v>
      </c>
      <c r="H21" s="41">
        <v>3647.3</v>
      </c>
      <c r="I21" s="41">
        <v>2942.06</v>
      </c>
      <c r="J21" s="41">
        <v>3647.3</v>
      </c>
      <c r="K21" s="41">
        <v>2875.18</v>
      </c>
      <c r="L21" s="41">
        <v>2642.25</v>
      </c>
      <c r="M21" s="41">
        <v>3917.88</v>
      </c>
      <c r="N21" s="41">
        <v>3917.88</v>
      </c>
      <c r="O21" s="41">
        <v>3206.21</v>
      </c>
      <c r="P21" s="41">
        <v>3058.51</v>
      </c>
      <c r="Q21" s="41">
        <v>2828.34</v>
      </c>
      <c r="R21" s="42">
        <v>2702.41</v>
      </c>
    </row>
    <row r="22" spans="1:18" x14ac:dyDescent="0.25">
      <c r="A22" s="37">
        <v>14</v>
      </c>
      <c r="B22" s="38">
        <v>4716.93</v>
      </c>
      <c r="C22" s="38">
        <v>4570.3</v>
      </c>
      <c r="D22" s="38">
        <v>4570.3</v>
      </c>
      <c r="E22" s="38">
        <v>3656.38</v>
      </c>
      <c r="F22" s="38">
        <v>4011</v>
      </c>
      <c r="G22" s="38">
        <v>3647.3</v>
      </c>
      <c r="H22" s="38">
        <v>3647.3</v>
      </c>
      <c r="I22" s="38">
        <v>2988.85</v>
      </c>
      <c r="J22" s="38">
        <v>3647.3</v>
      </c>
      <c r="K22" s="38">
        <v>2921.97</v>
      </c>
      <c r="L22" s="38">
        <v>2667.47</v>
      </c>
      <c r="M22" s="38">
        <v>3917.88</v>
      </c>
      <c r="N22" s="38">
        <v>3917.88</v>
      </c>
      <c r="O22" s="38">
        <v>3206.21</v>
      </c>
      <c r="P22" s="38">
        <v>3058.51</v>
      </c>
      <c r="Q22" s="38">
        <v>2828.34</v>
      </c>
      <c r="R22" s="39">
        <v>2727.65</v>
      </c>
    </row>
    <row r="23" spans="1:18" x14ac:dyDescent="0.25">
      <c r="A23" s="40">
        <v>15</v>
      </c>
      <c r="B23" s="41">
        <v>4863.55</v>
      </c>
      <c r="C23" s="41">
        <v>4716.93</v>
      </c>
      <c r="D23" s="41">
        <v>4716.93</v>
      </c>
      <c r="E23" s="41">
        <v>3751.88</v>
      </c>
      <c r="F23" s="41">
        <v>4092.86</v>
      </c>
      <c r="G23" s="41">
        <v>3729.1</v>
      </c>
      <c r="H23" s="41">
        <v>3729.1</v>
      </c>
      <c r="I23" s="41">
        <v>3035.8</v>
      </c>
      <c r="J23" s="41">
        <v>3729.1</v>
      </c>
      <c r="K23" s="41">
        <v>2968.78</v>
      </c>
      <c r="L23" s="41">
        <v>2692.73</v>
      </c>
      <c r="M23" s="41">
        <v>4026.98</v>
      </c>
      <c r="N23" s="41">
        <v>4026.98</v>
      </c>
      <c r="O23" s="41">
        <v>3260.77</v>
      </c>
      <c r="P23" s="41">
        <v>3113.06</v>
      </c>
      <c r="Q23" s="41">
        <v>2881.8</v>
      </c>
      <c r="R23" s="42">
        <v>2752.9</v>
      </c>
    </row>
    <row r="24" spans="1:18" x14ac:dyDescent="0.25">
      <c r="A24" s="37">
        <v>16</v>
      </c>
      <c r="B24" s="38">
        <v>4863.55</v>
      </c>
      <c r="C24" s="38">
        <v>4716.93</v>
      </c>
      <c r="D24" s="38">
        <v>4716.93</v>
      </c>
      <c r="E24" s="38">
        <v>3751.88</v>
      </c>
      <c r="F24" s="38">
        <v>4092.86</v>
      </c>
      <c r="G24" s="38">
        <v>4011</v>
      </c>
      <c r="H24" s="38">
        <v>4011</v>
      </c>
      <c r="I24" s="38">
        <v>3083.54</v>
      </c>
      <c r="J24" s="38">
        <v>4011</v>
      </c>
      <c r="K24" s="38">
        <v>3015.62</v>
      </c>
      <c r="L24" s="38">
        <v>2717.92</v>
      </c>
      <c r="M24" s="38">
        <v>4026.98</v>
      </c>
      <c r="N24" s="38">
        <v>4026.98</v>
      </c>
      <c r="O24" s="38">
        <v>3260.77</v>
      </c>
      <c r="P24" s="38">
        <v>3113.06</v>
      </c>
      <c r="Q24" s="38">
        <v>2881.8</v>
      </c>
      <c r="R24" s="39">
        <v>2778.13</v>
      </c>
    </row>
    <row r="25" spans="1:18" x14ac:dyDescent="0.25">
      <c r="A25" s="40">
        <v>17</v>
      </c>
      <c r="B25" s="41">
        <v>5010.1899999999996</v>
      </c>
      <c r="C25" s="41">
        <v>4863.55</v>
      </c>
      <c r="D25" s="41">
        <v>4863.55</v>
      </c>
      <c r="E25" s="41">
        <v>3847.34</v>
      </c>
      <c r="F25" s="41">
        <v>4174.67</v>
      </c>
      <c r="G25" s="41">
        <v>4092.86</v>
      </c>
      <c r="H25" s="41">
        <v>4092.86</v>
      </c>
      <c r="I25" s="41">
        <v>3131.27</v>
      </c>
      <c r="J25" s="41">
        <v>4092.86</v>
      </c>
      <c r="K25" s="41">
        <v>3063.06</v>
      </c>
      <c r="L25" s="41">
        <v>2743.14</v>
      </c>
      <c r="M25" s="41">
        <v>4136.12</v>
      </c>
      <c r="N25" s="41">
        <v>4136.12</v>
      </c>
      <c r="O25" s="41">
        <v>3315.35</v>
      </c>
      <c r="P25" s="41">
        <v>3167.6</v>
      </c>
      <c r="Q25" s="41">
        <v>2935.31</v>
      </c>
      <c r="R25" s="42">
        <v>2803.33</v>
      </c>
    </row>
    <row r="26" spans="1:18" x14ac:dyDescent="0.25">
      <c r="A26" s="37">
        <v>18</v>
      </c>
      <c r="B26" s="38">
        <v>5012.12</v>
      </c>
      <c r="C26" s="38">
        <v>4863.55</v>
      </c>
      <c r="D26" s="38">
        <v>4863.55</v>
      </c>
      <c r="E26" s="38">
        <v>3847.34</v>
      </c>
      <c r="F26" s="38">
        <v>4174.67</v>
      </c>
      <c r="G26" s="38">
        <v>4092.86</v>
      </c>
      <c r="H26" s="38">
        <v>4092.86</v>
      </c>
      <c r="I26" s="38">
        <v>3179.01</v>
      </c>
      <c r="J26" s="38">
        <v>4092.86</v>
      </c>
      <c r="K26" s="38">
        <v>3110.78</v>
      </c>
      <c r="L26" s="38">
        <v>2768.4</v>
      </c>
      <c r="M26" s="38">
        <v>4136.12</v>
      </c>
      <c r="N26" s="38">
        <v>4136.12</v>
      </c>
      <c r="O26" s="38">
        <v>3315.35</v>
      </c>
      <c r="P26" s="38">
        <v>3167.6</v>
      </c>
      <c r="Q26" s="38">
        <v>2935.31</v>
      </c>
      <c r="R26" s="39">
        <v>2828.57</v>
      </c>
    </row>
    <row r="27" spans="1:18" x14ac:dyDescent="0.25">
      <c r="A27" s="40">
        <v>19</v>
      </c>
      <c r="B27" s="41">
        <v>5156.8100000000004</v>
      </c>
      <c r="C27" s="41">
        <v>5010.1899999999996</v>
      </c>
      <c r="D27" s="41">
        <v>5010.1899999999996</v>
      </c>
      <c r="E27" s="41">
        <v>3942.82</v>
      </c>
      <c r="F27" s="41">
        <v>4256.5200000000004</v>
      </c>
      <c r="G27" s="41">
        <v>4174.67</v>
      </c>
      <c r="H27" s="41">
        <v>4174.67</v>
      </c>
      <c r="I27" s="41">
        <v>3226.74</v>
      </c>
      <c r="J27" s="41">
        <v>4174.67</v>
      </c>
      <c r="K27" s="41">
        <v>3158.52</v>
      </c>
      <c r="L27" s="41">
        <v>2793.63</v>
      </c>
      <c r="M27" s="41">
        <v>4245.24</v>
      </c>
      <c r="N27" s="41">
        <v>4245.24</v>
      </c>
      <c r="O27" s="41">
        <v>3369.86</v>
      </c>
      <c r="P27" s="41">
        <v>3222.2</v>
      </c>
      <c r="Q27" s="41">
        <v>2988.82</v>
      </c>
      <c r="R27" s="42">
        <v>2853.8</v>
      </c>
    </row>
    <row r="28" spans="1:18" x14ac:dyDescent="0.25">
      <c r="A28" s="37">
        <v>20</v>
      </c>
      <c r="B28" s="38">
        <v>5156.8100000000004</v>
      </c>
      <c r="C28" s="38">
        <v>5012.12</v>
      </c>
      <c r="D28" s="38">
        <v>5012.12</v>
      </c>
      <c r="E28" s="38">
        <v>3942.82</v>
      </c>
      <c r="F28" s="38">
        <v>4256.5200000000004</v>
      </c>
      <c r="G28" s="38">
        <v>4174.67</v>
      </c>
      <c r="H28" s="38">
        <v>4174.67</v>
      </c>
      <c r="I28" s="38">
        <v>3274.42</v>
      </c>
      <c r="J28" s="38">
        <v>4174.67</v>
      </c>
      <c r="K28" s="38">
        <v>3206.24</v>
      </c>
      <c r="L28" s="38">
        <v>2818.88</v>
      </c>
      <c r="M28" s="38">
        <v>4245.24</v>
      </c>
      <c r="N28" s="38">
        <v>4245.24</v>
      </c>
      <c r="O28" s="38">
        <v>3369.86</v>
      </c>
      <c r="P28" s="38">
        <v>3222.2</v>
      </c>
      <c r="Q28" s="38">
        <v>2988.82</v>
      </c>
      <c r="R28" s="39">
        <v>2879.04</v>
      </c>
    </row>
    <row r="29" spans="1:18" x14ac:dyDescent="0.25">
      <c r="A29" s="40">
        <v>21</v>
      </c>
      <c r="B29" s="41">
        <v>5303.43</v>
      </c>
      <c r="C29" s="41">
        <v>5156.8100000000004</v>
      </c>
      <c r="D29" s="41">
        <v>5156.8100000000004</v>
      </c>
      <c r="E29" s="41">
        <v>4038.33</v>
      </c>
      <c r="F29" s="41">
        <v>4338.3500000000004</v>
      </c>
      <c r="G29" s="41">
        <v>4256.5200000000004</v>
      </c>
      <c r="H29" s="41">
        <v>4256.5200000000004</v>
      </c>
      <c r="I29" s="41">
        <v>3322.17</v>
      </c>
      <c r="J29" s="41">
        <v>4256.5200000000004</v>
      </c>
      <c r="K29" s="41">
        <v>3253.99</v>
      </c>
      <c r="L29" s="41">
        <v>2844.1</v>
      </c>
      <c r="M29" s="41">
        <v>4354.34</v>
      </c>
      <c r="N29" s="41">
        <v>4354.34</v>
      </c>
      <c r="O29" s="41">
        <v>3424.45</v>
      </c>
      <c r="P29" s="41">
        <v>3276.75</v>
      </c>
      <c r="Q29" s="41">
        <v>3042.94</v>
      </c>
      <c r="R29" s="42">
        <v>2904.27</v>
      </c>
    </row>
    <row r="30" spans="1:18" x14ac:dyDescent="0.25">
      <c r="A30" s="37">
        <v>22</v>
      </c>
      <c r="B30" s="38" t="s">
        <v>16</v>
      </c>
      <c r="C30" s="38">
        <v>5156.8100000000004</v>
      </c>
      <c r="D30" s="38">
        <v>5156.8100000000004</v>
      </c>
      <c r="E30" s="38">
        <v>4038.33</v>
      </c>
      <c r="F30" s="38">
        <v>4338.3500000000004</v>
      </c>
      <c r="G30" s="38">
        <v>4256.5200000000004</v>
      </c>
      <c r="H30" s="38">
        <v>4256.5200000000004</v>
      </c>
      <c r="I30" s="38">
        <v>3369.89</v>
      </c>
      <c r="J30" s="38">
        <v>4256.5200000000004</v>
      </c>
      <c r="K30" s="38">
        <v>3301.73</v>
      </c>
      <c r="L30" s="38">
        <v>2869.35</v>
      </c>
      <c r="M30" s="38">
        <v>4354.34</v>
      </c>
      <c r="N30" s="38">
        <v>4354.34</v>
      </c>
      <c r="O30" s="38">
        <v>3424.45</v>
      </c>
      <c r="P30" s="38">
        <v>3276.75</v>
      </c>
      <c r="Q30" s="38">
        <v>3042.94</v>
      </c>
      <c r="R30" s="39">
        <v>2929.51</v>
      </c>
    </row>
    <row r="31" spans="1:18" x14ac:dyDescent="0.25">
      <c r="A31" s="40">
        <v>23</v>
      </c>
      <c r="B31" s="41" t="s">
        <v>16</v>
      </c>
      <c r="C31" s="41">
        <v>5303.43</v>
      </c>
      <c r="D31" s="41">
        <v>5303.43</v>
      </c>
      <c r="E31" s="41">
        <v>4133.8</v>
      </c>
      <c r="F31" s="41">
        <v>4420.21</v>
      </c>
      <c r="G31" s="41">
        <v>4338.3500000000004</v>
      </c>
      <c r="H31" s="41">
        <v>4338.3500000000004</v>
      </c>
      <c r="I31" s="41">
        <v>3417.63</v>
      </c>
      <c r="J31" s="41">
        <v>4338.3500000000004</v>
      </c>
      <c r="K31" s="41">
        <v>3349.46</v>
      </c>
      <c r="L31" s="41">
        <v>2894.54</v>
      </c>
      <c r="M31" s="41">
        <v>4463.47</v>
      </c>
      <c r="N31" s="41">
        <v>4463.47</v>
      </c>
      <c r="O31" s="41">
        <v>3479</v>
      </c>
      <c r="P31" s="41">
        <v>3331.28</v>
      </c>
      <c r="Q31" s="41">
        <v>3097.17</v>
      </c>
      <c r="R31" s="42">
        <v>2954.76</v>
      </c>
    </row>
    <row r="32" spans="1:18" x14ac:dyDescent="0.25">
      <c r="A32" s="37">
        <v>24</v>
      </c>
      <c r="B32" s="38" t="s">
        <v>16</v>
      </c>
      <c r="C32" s="38" t="s">
        <v>16</v>
      </c>
      <c r="D32" s="38" t="s">
        <v>16</v>
      </c>
      <c r="E32" s="38">
        <v>4133.8</v>
      </c>
      <c r="F32" s="38">
        <v>4420.21</v>
      </c>
      <c r="G32" s="38">
        <v>4338.3500000000004</v>
      </c>
      <c r="H32" s="38">
        <v>4338.3500000000004</v>
      </c>
      <c r="I32" s="38">
        <v>3465.37</v>
      </c>
      <c r="J32" s="38">
        <v>4338.3500000000004</v>
      </c>
      <c r="K32" s="38">
        <v>3397.19</v>
      </c>
      <c r="L32" s="38">
        <v>2919.78</v>
      </c>
      <c r="M32" s="38">
        <v>4463.47</v>
      </c>
      <c r="N32" s="38">
        <v>4463.47</v>
      </c>
      <c r="O32" s="38">
        <v>3479</v>
      </c>
      <c r="P32" s="38">
        <v>3331.28</v>
      </c>
      <c r="Q32" s="38">
        <v>3097.17</v>
      </c>
      <c r="R32" s="39">
        <v>2979.98</v>
      </c>
    </row>
    <row r="33" spans="1:18" x14ac:dyDescent="0.25">
      <c r="A33" s="40">
        <v>25</v>
      </c>
      <c r="B33" s="41" t="s">
        <v>16</v>
      </c>
      <c r="C33" s="41" t="s">
        <v>16</v>
      </c>
      <c r="D33" s="41" t="s">
        <v>16</v>
      </c>
      <c r="E33" s="41">
        <v>4229.2700000000004</v>
      </c>
      <c r="F33" s="41">
        <v>4502</v>
      </c>
      <c r="G33" s="41">
        <v>4420.21</v>
      </c>
      <c r="H33" s="41">
        <v>4420.21</v>
      </c>
      <c r="I33" s="41">
        <v>3513.1</v>
      </c>
      <c r="J33" s="41">
        <v>4420.21</v>
      </c>
      <c r="K33" s="41">
        <v>3444.89</v>
      </c>
      <c r="L33" s="41">
        <v>2945.02</v>
      </c>
      <c r="M33" s="41">
        <v>4572.6000000000004</v>
      </c>
      <c r="N33" s="41">
        <v>4572.6000000000004</v>
      </c>
      <c r="O33" s="41">
        <v>3533.56</v>
      </c>
      <c r="P33" s="41">
        <v>3385.84</v>
      </c>
      <c r="Q33" s="41">
        <v>3151.72</v>
      </c>
      <c r="R33" s="42">
        <v>3005.18</v>
      </c>
    </row>
    <row r="34" spans="1:18" x14ac:dyDescent="0.25">
      <c r="A34" s="37">
        <v>26</v>
      </c>
      <c r="B34" s="38" t="s">
        <v>16</v>
      </c>
      <c r="C34" s="38" t="s">
        <v>16</v>
      </c>
      <c r="D34" s="38" t="s">
        <v>16</v>
      </c>
      <c r="E34" s="38">
        <v>4229.2700000000004</v>
      </c>
      <c r="F34" s="38" t="s">
        <v>16</v>
      </c>
      <c r="G34" s="38">
        <v>4502</v>
      </c>
      <c r="H34" s="38">
        <v>4502</v>
      </c>
      <c r="I34" s="38">
        <v>3560.84</v>
      </c>
      <c r="J34" s="38">
        <v>4502</v>
      </c>
      <c r="K34" s="38">
        <v>3492.64</v>
      </c>
      <c r="L34" s="38">
        <v>2970.25</v>
      </c>
      <c r="M34" s="38">
        <v>4572.6000000000004</v>
      </c>
      <c r="N34" s="38">
        <v>4572.6000000000004</v>
      </c>
      <c r="O34" s="38">
        <v>3533.56</v>
      </c>
      <c r="P34" s="38">
        <v>3385.84</v>
      </c>
      <c r="Q34" s="38">
        <v>3151.72</v>
      </c>
      <c r="R34" s="39">
        <v>3030.49</v>
      </c>
    </row>
    <row r="35" spans="1:18" x14ac:dyDescent="0.25">
      <c r="A35" s="40">
        <v>27</v>
      </c>
      <c r="B35" s="41" t="s">
        <v>16</v>
      </c>
      <c r="C35" s="41" t="s">
        <v>16</v>
      </c>
      <c r="D35" s="41" t="s">
        <v>16</v>
      </c>
      <c r="E35" s="41">
        <v>4324.75</v>
      </c>
      <c r="F35" s="41" t="s">
        <v>16</v>
      </c>
      <c r="G35" s="41" t="s">
        <v>16</v>
      </c>
      <c r="H35" s="41" t="s">
        <v>16</v>
      </c>
      <c r="I35" s="41">
        <v>3608.57</v>
      </c>
      <c r="J35" s="41" t="s">
        <v>16</v>
      </c>
      <c r="K35" s="41">
        <v>3540</v>
      </c>
      <c r="L35" s="41">
        <v>2995.49</v>
      </c>
      <c r="M35" s="41">
        <v>4681.72</v>
      </c>
      <c r="N35" s="41">
        <v>4681.72</v>
      </c>
      <c r="O35" s="41">
        <v>3588.1</v>
      </c>
      <c r="P35" s="41">
        <v>3440.75</v>
      </c>
      <c r="Q35" s="41">
        <v>3206.24</v>
      </c>
      <c r="R35" s="42">
        <v>3056.2</v>
      </c>
    </row>
    <row r="36" spans="1:18" x14ac:dyDescent="0.25">
      <c r="A36" s="37">
        <v>28</v>
      </c>
      <c r="B36" s="38" t="s">
        <v>16</v>
      </c>
      <c r="C36" s="38" t="s">
        <v>16</v>
      </c>
      <c r="D36" s="38" t="s">
        <v>16</v>
      </c>
      <c r="E36" s="38">
        <v>4324.75</v>
      </c>
      <c r="F36" s="38" t="s">
        <v>16</v>
      </c>
      <c r="G36" s="38" t="s">
        <v>16</v>
      </c>
      <c r="H36" s="38" t="s">
        <v>16</v>
      </c>
      <c r="I36" s="38">
        <v>3656.31</v>
      </c>
      <c r="J36" s="38" t="s">
        <v>16</v>
      </c>
      <c r="K36" s="38">
        <v>3588.1</v>
      </c>
      <c r="L36" s="38">
        <v>3020.73</v>
      </c>
      <c r="M36" s="38" t="s">
        <v>16</v>
      </c>
      <c r="N36" s="38" t="s">
        <v>16</v>
      </c>
      <c r="O36" s="38">
        <v>3588.1</v>
      </c>
      <c r="P36" s="38">
        <v>3440.75</v>
      </c>
      <c r="Q36" s="38">
        <v>3206.24</v>
      </c>
      <c r="R36" s="39">
        <v>3081.95</v>
      </c>
    </row>
    <row r="37" spans="1:18" x14ac:dyDescent="0.25">
      <c r="A37" s="40">
        <v>29</v>
      </c>
      <c r="B37" s="41" t="s">
        <v>16</v>
      </c>
      <c r="C37" s="41" t="s">
        <v>16</v>
      </c>
      <c r="D37" s="41" t="s">
        <v>16</v>
      </c>
      <c r="E37" s="41">
        <v>4420.2299999999996</v>
      </c>
      <c r="F37" s="41" t="s">
        <v>16</v>
      </c>
      <c r="G37" s="41" t="s">
        <v>16</v>
      </c>
      <c r="H37" s="41" t="s">
        <v>16</v>
      </c>
      <c r="I37" s="41">
        <v>3704</v>
      </c>
      <c r="J37" s="41" t="s">
        <v>16</v>
      </c>
      <c r="K37" s="41">
        <v>3635.84</v>
      </c>
      <c r="L37" s="41">
        <v>3046.33</v>
      </c>
      <c r="M37" s="41" t="s">
        <v>16</v>
      </c>
      <c r="N37" s="41" t="s">
        <v>16</v>
      </c>
      <c r="O37" s="41">
        <v>3642.68</v>
      </c>
      <c r="P37" s="41">
        <v>3494.92</v>
      </c>
      <c r="Q37" s="41">
        <v>3260.8</v>
      </c>
      <c r="R37" s="42">
        <v>3107.67</v>
      </c>
    </row>
    <row r="38" spans="1:18" x14ac:dyDescent="0.25">
      <c r="A38" s="37">
        <v>30</v>
      </c>
      <c r="B38" s="38" t="s">
        <v>16</v>
      </c>
      <c r="C38" s="38" t="s">
        <v>16</v>
      </c>
      <c r="D38" s="38" t="s">
        <v>16</v>
      </c>
      <c r="E38" s="38">
        <v>4420.2299999999996</v>
      </c>
      <c r="F38" s="38" t="s">
        <v>16</v>
      </c>
      <c r="G38" s="38" t="s">
        <v>16</v>
      </c>
      <c r="H38" s="38" t="s">
        <v>16</v>
      </c>
      <c r="I38" s="38" t="s">
        <v>16</v>
      </c>
      <c r="J38" s="38" t="s">
        <v>16</v>
      </c>
      <c r="K38" s="38" t="s">
        <v>16</v>
      </c>
      <c r="L38" s="38" t="s">
        <v>16</v>
      </c>
      <c r="M38" s="38" t="s">
        <v>16</v>
      </c>
      <c r="N38" s="38" t="s">
        <v>16</v>
      </c>
      <c r="O38" s="38">
        <v>3642.68</v>
      </c>
      <c r="P38" s="38">
        <v>3494.92</v>
      </c>
      <c r="Q38" s="38">
        <v>3260.8</v>
      </c>
      <c r="R38" s="39" t="s">
        <v>16</v>
      </c>
    </row>
    <row r="39" spans="1:18" ht="15.75" thickBot="1" x14ac:dyDescent="0.3">
      <c r="A39" s="43">
        <v>31</v>
      </c>
      <c r="B39" s="44" t="s">
        <v>16</v>
      </c>
      <c r="C39" s="44" t="s">
        <v>16</v>
      </c>
      <c r="D39" s="45" t="s">
        <v>16</v>
      </c>
      <c r="E39" s="44">
        <v>4515.71</v>
      </c>
      <c r="F39" s="44" t="s">
        <v>16</v>
      </c>
      <c r="G39" s="44" t="s">
        <v>16</v>
      </c>
      <c r="H39" s="45" t="s">
        <v>16</v>
      </c>
      <c r="I39" s="44" t="s">
        <v>16</v>
      </c>
      <c r="J39" s="45" t="s">
        <v>16</v>
      </c>
      <c r="K39" s="44" t="s">
        <v>16</v>
      </c>
      <c r="L39" s="44" t="s">
        <v>16</v>
      </c>
      <c r="M39" s="44" t="s">
        <v>16</v>
      </c>
      <c r="N39" s="44" t="s">
        <v>16</v>
      </c>
      <c r="O39" s="44">
        <v>3697.19</v>
      </c>
      <c r="P39" s="44">
        <v>3549.53</v>
      </c>
      <c r="Q39" s="44">
        <v>3315.35</v>
      </c>
      <c r="R39" s="46" t="s">
        <v>16</v>
      </c>
    </row>
  </sheetData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11</vt:i4>
      </vt:variant>
    </vt:vector>
  </HeadingPairs>
  <TitlesOfParts>
    <vt:vector size="16" baseType="lpstr">
      <vt:lpstr>Mode d'emploi</vt:lpstr>
      <vt:lpstr>Cadastre du personnel</vt:lpstr>
      <vt:lpstr>Obj point </vt:lpstr>
      <vt:lpstr>Data</vt:lpstr>
      <vt:lpstr>SCP327.03</vt:lpstr>
      <vt:lpstr>Autre</vt:lpstr>
      <vt:lpstr>Coordinateur_SocioPro</vt:lpstr>
      <vt:lpstr>Directeur</vt:lpstr>
      <vt:lpstr>Employé_Administratif</vt:lpstr>
      <vt:lpstr>Ergo_Section_Accueil</vt:lpstr>
      <vt:lpstr>Ergothérapeute</vt:lpstr>
      <vt:lpstr>Fonction</vt:lpstr>
      <vt:lpstr>Fonctions</vt:lpstr>
      <vt:lpstr>Moniteur</vt:lpstr>
      <vt:lpstr>Moniteur_Section_Accueil</vt:lpstr>
      <vt:lpstr>Trav_Social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Olivier.LAMBIOTTE@aviq.be</dc:creator>
  <cp:lastModifiedBy>LAMBIOTTE Olivier</cp:lastModifiedBy>
  <cp:lastPrinted>2022-01-18T08:51:31Z</cp:lastPrinted>
  <dcterms:created xsi:type="dcterms:W3CDTF">2011-10-28T06:45:28Z</dcterms:created>
  <dcterms:modified xsi:type="dcterms:W3CDTF">2025-02-18T13:32:07Z</dcterms:modified>
</cp:coreProperties>
</file>