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fwb365.sharepoint.com/sites/AGC-SGCA-DT-DAV/Shared Documents/Contrat2025_projet/04. Annexes/"/>
    </mc:Choice>
  </mc:AlternateContent>
  <xr:revisionPtr revIDLastSave="5" documentId="8_{9DAEE40A-D5EF-4D00-905F-022CA4AC2076}" xr6:coauthVersionLast="47" xr6:coauthVersionMax="47" xr10:uidLastSave="{E86514BF-277E-46BD-BE58-ADE4266AAE12}"/>
  <bookViews>
    <workbookView xWindow="38280" yWindow="2400" windowWidth="29040" windowHeight="15720" xr2:uid="{00000000-000D-0000-FFFF-FFFF00000000}"/>
  </bookViews>
  <sheets>
    <sheet name="COMPTES DE RESULTATS" sheetId="9" r:id="rId1"/>
  </sheets>
  <definedNames>
    <definedName name="_xlnm._FilterDatabase" localSheetId="0" hidden="1">'COMPTES DE RESULTATS'!$A$1:$I$511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9" l="1"/>
  <c r="E486" i="9"/>
  <c r="E501" i="9"/>
  <c r="F535" i="9"/>
  <c r="G535" i="9"/>
  <c r="G536" i="9"/>
  <c r="G534" i="9"/>
  <c r="H510" i="9" l="1"/>
  <c r="H142" i="9"/>
  <c r="G142" i="9"/>
  <c r="G131" i="9" s="1"/>
  <c r="H147" i="9"/>
  <c r="D487" i="9"/>
  <c r="D503" i="9"/>
  <c r="D502" i="9"/>
  <c r="D499" i="9"/>
  <c r="D498" i="9"/>
  <c r="D497" i="9"/>
  <c r="D493" i="9"/>
  <c r="D492" i="9"/>
  <c r="D489" i="9"/>
  <c r="D488" i="9"/>
  <c r="G169" i="9"/>
  <c r="H518" i="9"/>
  <c r="G518" i="9"/>
  <c r="G496" i="9"/>
  <c r="E496" i="9"/>
  <c r="H26" i="9"/>
  <c r="G26" i="9"/>
  <c r="H335" i="9"/>
  <c r="H324" i="9" s="1"/>
  <c r="G335" i="9"/>
  <c r="G324" i="9" s="1"/>
  <c r="H476" i="9"/>
  <c r="H471" i="9"/>
  <c r="H468" i="9"/>
  <c r="H459" i="9"/>
  <c r="H452" i="9"/>
  <c r="H447" i="9"/>
  <c r="H443" i="9"/>
  <c r="H432" i="9"/>
  <c r="H428" i="9"/>
  <c r="H426" i="9" s="1"/>
  <c r="H421" i="9" s="1"/>
  <c r="H415" i="9"/>
  <c r="H412" i="9"/>
  <c r="I496" i="9" s="1"/>
  <c r="H404" i="9"/>
  <c r="H496" i="9"/>
  <c r="H373" i="9"/>
  <c r="H372" i="9" s="1"/>
  <c r="H360" i="9"/>
  <c r="H354" i="9"/>
  <c r="H346" i="9"/>
  <c r="H313" i="9"/>
  <c r="H299" i="9"/>
  <c r="H289" i="9"/>
  <c r="H282" i="9"/>
  <c r="H274" i="9"/>
  <c r="H509" i="9" s="1"/>
  <c r="H269" i="9"/>
  <c r="H259" i="9"/>
  <c r="H255" i="9"/>
  <c r="H235" i="9"/>
  <c r="H224" i="9"/>
  <c r="H217" i="9"/>
  <c r="H206" i="9"/>
  <c r="H198" i="9"/>
  <c r="H188" i="9"/>
  <c r="H179" i="9"/>
  <c r="H507" i="9" s="1"/>
  <c r="H169" i="9"/>
  <c r="H160" i="9"/>
  <c r="H159" i="9" s="1"/>
  <c r="H155" i="9" s="1"/>
  <c r="H131" i="9"/>
  <c r="H128" i="9"/>
  <c r="H125" i="9"/>
  <c r="H112" i="9"/>
  <c r="H106" i="9" s="1"/>
  <c r="H99" i="9"/>
  <c r="H93" i="9" s="1"/>
  <c r="H87" i="9"/>
  <c r="H83" i="9"/>
  <c r="H80" i="9" s="1"/>
  <c r="H77" i="9"/>
  <c r="H74" i="9"/>
  <c r="H64" i="9"/>
  <c r="H48" i="9"/>
  <c r="H45" i="9" s="1"/>
  <c r="H38" i="9"/>
  <c r="H37" i="9" s="1"/>
  <c r="H13" i="9"/>
  <c r="H12" i="9"/>
  <c r="H6" i="9"/>
  <c r="G354" i="9"/>
  <c r="G360" i="9"/>
  <c r="G373" i="9"/>
  <c r="G404" i="9"/>
  <c r="H486" i="9" s="1"/>
  <c r="G412" i="9"/>
  <c r="I486" i="9"/>
  <c r="G459" i="9"/>
  <c r="G486" i="9"/>
  <c r="G346" i="9"/>
  <c r="G198" i="9"/>
  <c r="G415" i="9"/>
  <c r="G428" i="9"/>
  <c r="G432" i="9"/>
  <c r="G447" i="9"/>
  <c r="G217" i="9"/>
  <c r="G224" i="9"/>
  <c r="G235" i="9"/>
  <c r="G269" i="9"/>
  <c r="G274" i="9"/>
  <c r="G509" i="9" s="1"/>
  <c r="G282" i="9"/>
  <c r="G289" i="9"/>
  <c r="G299" i="9"/>
  <c r="G313" i="9"/>
  <c r="G179" i="9"/>
  <c r="G507" i="9" s="1"/>
  <c r="G188" i="9"/>
  <c r="G206" i="9"/>
  <c r="G6" i="9"/>
  <c r="G13" i="9"/>
  <c r="G12" i="9" s="1"/>
  <c r="G38" i="9"/>
  <c r="G37" i="9" s="1"/>
  <c r="G48" i="9"/>
  <c r="G45" i="9" s="1"/>
  <c r="G64" i="9"/>
  <c r="G74" i="9"/>
  <c r="G77" i="9"/>
  <c r="G83" i="9"/>
  <c r="G87" i="9"/>
  <c r="G99" i="9"/>
  <c r="G93" i="9" s="1"/>
  <c r="G92" i="9" s="1"/>
  <c r="G112" i="9"/>
  <c r="G106" i="9" s="1"/>
  <c r="G125" i="9"/>
  <c r="G128" i="9"/>
  <c r="G147" i="9"/>
  <c r="G160" i="9"/>
  <c r="G159" i="9" s="1"/>
  <c r="G155" i="9" s="1"/>
  <c r="G443" i="9"/>
  <c r="G452" i="9"/>
  <c r="G255" i="9"/>
  <c r="G259" i="9"/>
  <c r="G476" i="9"/>
  <c r="G471" i="9"/>
  <c r="G468" i="9"/>
  <c r="H344" i="9"/>
  <c r="H508" i="9" l="1"/>
  <c r="D501" i="9"/>
  <c r="G508" i="9"/>
  <c r="H119" i="9"/>
  <c r="G119" i="9"/>
  <c r="H5" i="9"/>
  <c r="H342" i="9"/>
  <c r="H341" i="9" s="1"/>
  <c r="H178" i="9"/>
  <c r="H168" i="9" s="1"/>
  <c r="D491" i="9"/>
  <c r="G178" i="9"/>
  <c r="G168" i="9" s="1"/>
  <c r="G426" i="9"/>
  <c r="G421" i="9" s="1"/>
  <c r="G510" i="9"/>
  <c r="D496" i="9"/>
  <c r="G5" i="9"/>
  <c r="H92" i="9"/>
  <c r="G372" i="9"/>
  <c r="G344" i="9"/>
  <c r="G538" i="9" l="1"/>
  <c r="F538" i="9"/>
  <c r="J508" i="9"/>
  <c r="H511" i="9"/>
  <c r="H73" i="9"/>
  <c r="H4" i="9" s="1"/>
  <c r="H527" i="9" s="1"/>
  <c r="G539" i="9" s="1"/>
  <c r="G511" i="9"/>
  <c r="G342" i="9"/>
  <c r="G73" i="9"/>
  <c r="G4" i="9" s="1"/>
  <c r="G527" i="9" s="1"/>
  <c r="H526" i="9"/>
  <c r="D486" i="9"/>
  <c r="G341" i="9"/>
  <c r="G526" i="9" s="1"/>
  <c r="H499" i="9"/>
  <c r="G503" i="9"/>
  <c r="G499" i="9"/>
  <c r="G501" i="9"/>
  <c r="I501" i="9"/>
  <c r="I502" i="9"/>
  <c r="I498" i="9"/>
  <c r="E502" i="9"/>
  <c r="H521" i="9" s="1"/>
  <c r="J521" i="9" s="1"/>
  <c r="H503" i="9"/>
  <c r="E499" i="9"/>
  <c r="H517" i="9" s="1"/>
  <c r="J517" i="9" s="1"/>
  <c r="H498" i="9"/>
  <c r="G497" i="9"/>
  <c r="E503" i="9"/>
  <c r="H522" i="9" s="1"/>
  <c r="J522" i="9" s="1"/>
  <c r="H502" i="9"/>
  <c r="H497" i="9"/>
  <c r="H501" i="9"/>
  <c r="I503" i="9"/>
  <c r="I499" i="9"/>
  <c r="E498" i="9"/>
  <c r="H516" i="9" s="1"/>
  <c r="J516" i="9" s="1"/>
  <c r="G498" i="9"/>
  <c r="E497" i="9"/>
  <c r="H515" i="9" s="1"/>
  <c r="J515" i="9" s="1"/>
  <c r="I497" i="9"/>
  <c r="G502" i="9"/>
  <c r="F534" i="9" l="1"/>
  <c r="F536" i="9" s="1"/>
  <c r="F537" i="9" s="1"/>
  <c r="F542" i="9"/>
  <c r="F539" i="9"/>
  <c r="I518" i="9"/>
  <c r="I507" i="9"/>
  <c r="I509" i="9"/>
  <c r="I511" i="9"/>
  <c r="J509" i="9"/>
  <c r="J518" i="9"/>
  <c r="J507" i="9"/>
  <c r="J510" i="9"/>
  <c r="J511" i="9"/>
  <c r="I508" i="9"/>
  <c r="I510" i="9"/>
  <c r="H440" i="9"/>
  <c r="H451" i="9" s="1"/>
  <c r="H467" i="9" s="1"/>
  <c r="G440" i="9"/>
  <c r="G451" i="9" s="1"/>
  <c r="G467" i="9" s="1"/>
  <c r="H520" i="9"/>
  <c r="G542" i="9"/>
  <c r="I487" i="9"/>
  <c r="H492" i="9"/>
  <c r="H491" i="9"/>
  <c r="I491" i="9"/>
  <c r="E493" i="9"/>
  <c r="G522" i="9" s="1"/>
  <c r="I522" i="9" s="1"/>
  <c r="G488" i="9"/>
  <c r="I492" i="9"/>
  <c r="E492" i="9"/>
  <c r="E489" i="9"/>
  <c r="G517" i="9" s="1"/>
  <c r="I517" i="9" s="1"/>
  <c r="G493" i="9"/>
  <c r="E487" i="9"/>
  <c r="G515" i="9" s="1"/>
  <c r="I515" i="9" s="1"/>
  <c r="H493" i="9"/>
  <c r="I489" i="9"/>
  <c r="H488" i="9"/>
  <c r="E491" i="9"/>
  <c r="G520" i="9" s="1"/>
  <c r="I520" i="9" s="1"/>
  <c r="H489" i="9"/>
  <c r="G489" i="9"/>
  <c r="G492" i="9"/>
  <c r="G487" i="9"/>
  <c r="I488" i="9"/>
  <c r="E488" i="9"/>
  <c r="G516" i="9" s="1"/>
  <c r="I516" i="9" s="1"/>
  <c r="I493" i="9"/>
  <c r="G491" i="9"/>
  <c r="H487" i="9"/>
  <c r="H519" i="9"/>
  <c r="J519" i="9" s="1"/>
  <c r="H523" i="9" l="1"/>
  <c r="J523" i="9" s="1"/>
  <c r="J520" i="9"/>
  <c r="G521" i="9"/>
  <c r="G537" i="9"/>
  <c r="G519" i="9"/>
  <c r="I519" i="9" s="1"/>
  <c r="H524" i="9" l="1"/>
  <c r="G523" i="9"/>
  <c r="I523" i="9" s="1"/>
  <c r="I521" i="9"/>
  <c r="G524" i="9"/>
</calcChain>
</file>

<file path=xl/sharedStrings.xml><?xml version="1.0" encoding="utf-8"?>
<sst xmlns="http://schemas.openxmlformats.org/spreadsheetml/2006/main" count="824" uniqueCount="544">
  <si>
    <t xml:space="preserve">NOM DE L'OPERATEUR    </t>
  </si>
  <si>
    <t>Ann.</t>
  </si>
  <si>
    <t>Codes</t>
  </si>
  <si>
    <t>Exercice N</t>
  </si>
  <si>
    <t>Exercice N-1</t>
  </si>
  <si>
    <t>Code répartition catégorie</t>
  </si>
  <si>
    <t xml:space="preserve">PRODUITS &amp; CHARGES D'EXPLOITATION </t>
  </si>
  <si>
    <t xml:space="preserve">Ventes et prestations </t>
  </si>
  <si>
    <t>70/74</t>
  </si>
  <si>
    <t>Chiffre d'affaires</t>
  </si>
  <si>
    <t>4.9</t>
  </si>
  <si>
    <t>Recettes &amp; droits perçus en qualité d'organisateur d'activités culturelles</t>
  </si>
  <si>
    <t xml:space="preserve">Abonnements &amp; inscriptions annuels </t>
  </si>
  <si>
    <t xml:space="preserve">Droits de location, droits d'accès individuels &amp; collectifs </t>
  </si>
  <si>
    <t>Droits, cessions de droits, licences &amp; royalties</t>
  </si>
  <si>
    <t>Droits, cessions de droits de diffusion des programmes télévisuels</t>
  </si>
  <si>
    <t>Autres recettes &amp; droits que 7000 à 7003 &amp; 7008</t>
  </si>
  <si>
    <t xml:space="preserve">Prestations de services culturels auprès de tiers organisateurs </t>
  </si>
  <si>
    <t xml:space="preserve">Spectacles &amp; manifestations d'art vivant </t>
  </si>
  <si>
    <t>- en Communauté française</t>
  </si>
  <si>
    <t>- en Belgique (hors Communauté française)</t>
  </si>
  <si>
    <t xml:space="preserve">- en Union européenne (hors Belgique) </t>
  </si>
  <si>
    <t>- hors Union européenne</t>
  </si>
  <si>
    <t>Spectacles &amp; manifestations d'art mécanisé</t>
  </si>
  <si>
    <t>Services culturels spécialisés : commissariat d'exposition,</t>
  </si>
  <si>
    <t xml:space="preserve">animations, interventions culturelles </t>
  </si>
  <si>
    <t xml:space="preserve">Services de conférences, débats, séminaires &amp; formations </t>
  </si>
  <si>
    <t>Mises à disposition d'expositions temporaires</t>
  </si>
  <si>
    <t>Services de recherches, d'études &amp; de journalisme</t>
  </si>
  <si>
    <t>Services artistiques spécialisés : mise en scène, scénographie,…</t>
  </si>
  <si>
    <t>Autres services culturels que 7010 à 7016</t>
  </si>
  <si>
    <t xml:space="preserve">Produits des biens culturels </t>
  </si>
  <si>
    <t xml:space="preserve">Editions "papier" : livres, revues, BD, catalogues, affiches, cartes </t>
  </si>
  <si>
    <t>Editions "audio" : disques, cassettes audio</t>
  </si>
  <si>
    <t>Editions "audiovisuelles" : films, cassettes vidéo</t>
  </si>
  <si>
    <t xml:space="preserve">Editions "multimedia" : DVD, CD-R, logiciels </t>
  </si>
  <si>
    <t xml:space="preserve">Editions sur d'autres supports : tissus, vêtements, plastiques </t>
  </si>
  <si>
    <t xml:space="preserve">Produits des œuvres, mobiliers &amp; objets d'art originaux </t>
  </si>
  <si>
    <t xml:space="preserve">Produits des multiples d'œuvres, objets d'art &amp; objets culturels  </t>
  </si>
  <si>
    <t xml:space="preserve">Produits d'autres objets, reproductions d'art, marchandises,  </t>
  </si>
  <si>
    <t xml:space="preserve">éditions &amp; biens culturels acquis auprès de tiers </t>
  </si>
  <si>
    <t>Produits d'autres biens culturels que 7020 à 7027</t>
  </si>
  <si>
    <t xml:space="preserve">Coproductions </t>
  </si>
  <si>
    <t xml:space="preserve">Apports reçus en coproduction </t>
  </si>
  <si>
    <t>Apports partenaires FWB (détailler)</t>
  </si>
  <si>
    <t>Apports partenaires hors FWB (détailler)</t>
  </si>
  <si>
    <t xml:space="preserve">Redistributions reçues dans le cadre de coproduction </t>
  </si>
  <si>
    <t>Reprise sur fonds propres (10/15) affectés en coproduction</t>
  </si>
  <si>
    <t>Reprise sur provision (16) pour engagement en coproduction</t>
  </si>
  <si>
    <t>Autres produits de coproduction que 7030 à 7031</t>
  </si>
  <si>
    <t xml:space="preserve">Services divers dans le cadre non-marchand  </t>
  </si>
  <si>
    <t>Produits de bars, foyers, buffets, cafétéria, boissons, petite restauration</t>
  </si>
  <si>
    <t>Produits des services d'accueils, ticketterie, salles &amp; vestiaires</t>
  </si>
  <si>
    <t xml:space="preserve">Produits d'espaces publicitaires &amp; sponsoring </t>
  </si>
  <si>
    <t>Production publicitaire &amp; mise à disposition d'espaces publicitaires</t>
  </si>
  <si>
    <t>multimedia, y compris production publicitaire non dissociée</t>
  </si>
  <si>
    <t xml:space="preserve">Sponsoring &amp; parrainages d'entreprises </t>
  </si>
  <si>
    <t xml:space="preserve">Valeurs d'échanges promotionnels </t>
  </si>
  <si>
    <t>Autres produits que 70420 à 70422</t>
  </si>
  <si>
    <t>Produits non dissociés des espaces publicitaires &amp; informatifs</t>
  </si>
  <si>
    <t>Produits de mise à disposition d'infrastructures</t>
  </si>
  <si>
    <t>Produits de mise à disposition de mobiliers, machines</t>
  </si>
  <si>
    <t>&amp; matériels techniques, outillage &amp; matériel roulant</t>
  </si>
  <si>
    <t>Produits de mise à disposition de services techniques</t>
  </si>
  <si>
    <t xml:space="preserve">Produits de commissions sur ventes de biens </t>
  </si>
  <si>
    <t xml:space="preserve">&amp; services culturels effectuées pour compte de tiers  </t>
  </si>
  <si>
    <t xml:space="preserve">Produits de captations &amp; productions de programmes </t>
  </si>
  <si>
    <t>audiovisuels, télévisuels &amp; multimedia</t>
  </si>
  <si>
    <t>Produits d'autres services que 7040 à 7048</t>
  </si>
  <si>
    <t xml:space="preserve">Recettes des distributeurs </t>
  </si>
  <si>
    <t xml:space="preserve">Recettes perçues selon le décret auprès des intercommunales </t>
  </si>
  <si>
    <t xml:space="preserve">Recettes perçues à d'autres titres auprès des intercommunales </t>
  </si>
  <si>
    <t xml:space="preserve">Recettes perçues selon le décret auprès d'autres distributeurs </t>
  </si>
  <si>
    <t xml:space="preserve">Recettes perçues à d'autres titres auprès d'autres distributeurs </t>
  </si>
  <si>
    <t>Autres recettes, droits &amp; produits que 700 à 706</t>
  </si>
  <si>
    <t xml:space="preserve">Remises, ristournes &amp; rabais accordés (-) </t>
  </si>
  <si>
    <t>Variations des stocks &amp; des commandes en cours d'exécution</t>
  </si>
  <si>
    <t xml:space="preserve">Production immobilisée </t>
  </si>
  <si>
    <t xml:space="preserve">Cotisations, dons, legs &amp; subsides </t>
  </si>
  <si>
    <t xml:space="preserve">Cotisations des membres associés </t>
  </si>
  <si>
    <t>- versées par les membres associés</t>
  </si>
  <si>
    <t xml:space="preserve">- perçues par redistribution d'une association apparentée </t>
  </si>
  <si>
    <t xml:space="preserve">Cotisations des membres adhérents </t>
  </si>
  <si>
    <t xml:space="preserve">- versées par les membres adhérents </t>
  </si>
  <si>
    <t xml:space="preserve">Dons sans droit de reprise </t>
  </si>
  <si>
    <t>- reçus de personnes physiques &amp; immunisés sur le plan fiscal</t>
  </si>
  <si>
    <t>- reçus de personnes physiques &amp; non immunisés sur le plan fiscal</t>
  </si>
  <si>
    <t>- reçus par mécénat d'entreprise, d'associations &amp; fondations</t>
  </si>
  <si>
    <t>- Fondations</t>
  </si>
  <si>
    <t>- Tax Shelter</t>
  </si>
  <si>
    <t>- Loterie Nationale (sponsoring)</t>
  </si>
  <si>
    <t>Dons avec droit de reprise</t>
  </si>
  <si>
    <t>- reçus de personnes physiques</t>
  </si>
  <si>
    <t>- reçus de personnes morales</t>
  </si>
  <si>
    <t xml:space="preserve">Legs sans droit de reprise </t>
  </si>
  <si>
    <t>Legs avec droit de reprise</t>
  </si>
  <si>
    <t>Subsides en capital &amp; intérêts</t>
  </si>
  <si>
    <t>Subsides en capital &amp; intérêts reçus en espèces</t>
  </si>
  <si>
    <t xml:space="preserve">- des villes, communes, intercommunales, communautés urbaines  </t>
  </si>
  <si>
    <t>- des provinces</t>
  </si>
  <si>
    <t xml:space="preserve">- de la Commission communautaire française - BXL </t>
  </si>
  <si>
    <t xml:space="preserve">- de la Région de Bruxelles Capitale </t>
  </si>
  <si>
    <t xml:space="preserve">- de la Région wallonne </t>
  </si>
  <si>
    <t xml:space="preserve">- de la Communauté française Wallonie-Bruxelles </t>
  </si>
  <si>
    <t xml:space="preserve">a. - CFWB pour l'infrastructure </t>
  </si>
  <si>
    <t>73615ANX1</t>
  </si>
  <si>
    <t xml:space="preserve">b. - CFWB pour l'équipement </t>
  </si>
  <si>
    <t>73615ANX2</t>
  </si>
  <si>
    <t>c. - CFWB autre subside en capital &amp; intérêts en espèces</t>
  </si>
  <si>
    <t>73615ANX3</t>
  </si>
  <si>
    <t>- de l'Etat fédéral</t>
  </si>
  <si>
    <t xml:space="preserve">- de l'Union européenne </t>
  </si>
  <si>
    <t>- d'autres opérateurs privés ou publics</t>
  </si>
  <si>
    <t>Subsides en capital reçus en nature</t>
  </si>
  <si>
    <t xml:space="preserve">- de la Communauté française </t>
  </si>
  <si>
    <t>73625ANX1</t>
  </si>
  <si>
    <t>73625ANX2</t>
  </si>
  <si>
    <t xml:space="preserve">c. - CFWB autres subsides en capital en nature </t>
  </si>
  <si>
    <t>73625ANX3</t>
  </si>
  <si>
    <t>Subsides et subventions d'exploitation</t>
  </si>
  <si>
    <t>Subsides &amp; subventions d'exploitation des villes, communes, intercommunales</t>
  </si>
  <si>
    <t xml:space="preserve">&amp; communautés urbaines </t>
  </si>
  <si>
    <t>Subsides &amp; subventions d'exploitation des provinces</t>
  </si>
  <si>
    <t>Subsides &amp; subventions d'exploitation de la Commission communautaire</t>
  </si>
  <si>
    <t xml:space="preserve">française de Bruxelles </t>
  </si>
  <si>
    <t xml:space="preserve">Subsides &amp; subventions d'exploitation de la Région de Bruxelles Capitale </t>
  </si>
  <si>
    <t>a. - BXL pour les politiques d'emploi</t>
  </si>
  <si>
    <t>7373ANX1</t>
  </si>
  <si>
    <t xml:space="preserve">b. - BXL pour les autres politiques </t>
  </si>
  <si>
    <t>7373ANX2</t>
  </si>
  <si>
    <t xml:space="preserve">Subsides &amp; subventions d'exploitation de la Région wallonne </t>
  </si>
  <si>
    <t xml:space="preserve">a. - RW pour les politiques d'emploi </t>
  </si>
  <si>
    <t>7374ANX1</t>
  </si>
  <si>
    <t xml:space="preserve">b. - RW pour les autres politiques </t>
  </si>
  <si>
    <t>7374ANX2</t>
  </si>
  <si>
    <t xml:space="preserve">Subsides &amp; subventions d'exploitation de la Communauté française </t>
  </si>
  <si>
    <t xml:space="preserve">a. - CFWB -  affaires générales &amp; centres culturels </t>
  </si>
  <si>
    <t>7375ANX1</t>
  </si>
  <si>
    <r>
      <rPr>
        <b/>
        <sz val="13"/>
        <color rgb="FF000000"/>
        <rFont val="Arial"/>
        <family val="2"/>
      </rPr>
      <t xml:space="preserve">b. - CFWB -  arts de la scène  </t>
    </r>
    <r>
      <rPr>
        <b/>
        <sz val="13"/>
        <color rgb="FF00B050"/>
        <rFont val="Arial"/>
        <family val="2"/>
      </rPr>
      <t>(contrat ou contrat-programme)</t>
    </r>
  </si>
  <si>
    <t>7375ANX2</t>
  </si>
  <si>
    <t xml:space="preserve">c. - CFWB -  livre &amp; lecture publique  </t>
  </si>
  <si>
    <t>7375ANX3</t>
  </si>
  <si>
    <t xml:space="preserve">d. - CFWB -  jeunesse </t>
  </si>
  <si>
    <t>7375ANX4</t>
  </si>
  <si>
    <t xml:space="preserve">e. - CFWB -  éducation permanente  </t>
  </si>
  <si>
    <t>7375ANX5</t>
  </si>
  <si>
    <t xml:space="preserve">f. - CFWB - centres d'expression &amp; de créativité </t>
  </si>
  <si>
    <t>7375ANX6</t>
  </si>
  <si>
    <t xml:space="preserve">g. - CFWB - patrimoine &amp; arts plastiques  </t>
  </si>
  <si>
    <t>7375ANX7</t>
  </si>
  <si>
    <t>h. - CFWB - audiovisuel &amp; multimédia</t>
  </si>
  <si>
    <t>7375ANX8</t>
  </si>
  <si>
    <t xml:space="preserve">i. - CFWB - Loterie Nationale </t>
  </si>
  <si>
    <t>7375ANX9</t>
  </si>
  <si>
    <t xml:space="preserve">j. - CFWB - Décret emploi non-marchand </t>
  </si>
  <si>
    <t>7375ANX10</t>
  </si>
  <si>
    <r>
      <t>k. - CFWB - Autres subsides et subventions (</t>
    </r>
    <r>
      <rPr>
        <b/>
        <sz val="13"/>
        <rFont val="Arial"/>
        <family val="2"/>
      </rPr>
      <t>préciser</t>
    </r>
    <r>
      <rPr>
        <sz val="13"/>
        <rFont val="Arial"/>
        <family val="2"/>
      </rPr>
      <t>) :</t>
    </r>
  </si>
  <si>
    <t>7375ANX11</t>
  </si>
  <si>
    <t>k.1 CFWB -…....................</t>
  </si>
  <si>
    <t>k.2 CFWB -…....................</t>
  </si>
  <si>
    <t>k.3 CFWB -…....................</t>
  </si>
  <si>
    <t>k.4 CFWB -…....................</t>
  </si>
  <si>
    <t>Subsides &amp; subventions d'exploitation de l'Etat fédéral</t>
  </si>
  <si>
    <t xml:space="preserve">a. FED pour la politique des grandes villes </t>
  </si>
  <si>
    <t>7376ANX1</t>
  </si>
  <si>
    <t xml:space="preserve">b. FED pour la politique de coopération internationale </t>
  </si>
  <si>
    <t>7376ANX2</t>
  </si>
  <si>
    <t xml:space="preserve">c. FED pour les autres politiques </t>
  </si>
  <si>
    <t>7376ANX3</t>
  </si>
  <si>
    <t xml:space="preserve">Subsides &amp; interventions d'exploitation du Fonds Maribel </t>
  </si>
  <si>
    <t xml:space="preserve">Subsides &amp; subventions d'exploitation de l'Union européenne </t>
  </si>
  <si>
    <t>Subsides &amp; subventions d'exploitation d'autres opérateurs privés ou publics</t>
  </si>
  <si>
    <t>Montants compensatoires destinés à réduire le coût salarial</t>
  </si>
  <si>
    <t xml:space="preserve">Autres produits d'exploitation </t>
  </si>
  <si>
    <t xml:space="preserve">Plus-values sur réalisations d'immobilisations corporelles </t>
  </si>
  <si>
    <t xml:space="preserve">Plus-values sur réalisations de créances commerciales </t>
  </si>
  <si>
    <t xml:space="preserve">Produits de refacturations de charges </t>
  </si>
  <si>
    <t xml:space="preserve">Recettes de redistributions </t>
  </si>
  <si>
    <t>Redistributions d'une association apparentée</t>
  </si>
  <si>
    <t>- de niveau international</t>
  </si>
  <si>
    <t xml:space="preserve">- de niveau national ou communautaire </t>
  </si>
  <si>
    <t xml:space="preserve">- de niveau régional </t>
  </si>
  <si>
    <t xml:space="preserve">- de niveau local </t>
  </si>
  <si>
    <t>- d'autres associations apparentées</t>
  </si>
  <si>
    <t>Autres redistributions d'autres opérateurs que 7442</t>
  </si>
  <si>
    <t>Autres produits d'exploitation que 740 à 744</t>
  </si>
  <si>
    <t xml:space="preserve">Approvisionnements, marchandises, services &amp; biens divers </t>
  </si>
  <si>
    <t>60/61</t>
  </si>
  <si>
    <t xml:space="preserve">Approvisionnements </t>
  </si>
  <si>
    <t>F</t>
  </si>
  <si>
    <t>Fonct hors
MS</t>
  </si>
  <si>
    <t xml:space="preserve">Achats de matières premières </t>
  </si>
  <si>
    <t xml:space="preserve">Achats de fournitures </t>
  </si>
  <si>
    <t xml:space="preserve">Achats de services, travaux &amp; études </t>
  </si>
  <si>
    <t xml:space="preserve">Sous-traitances générales </t>
  </si>
  <si>
    <t xml:space="preserve">Achats de marchandises </t>
  </si>
  <si>
    <t xml:space="preserve">Achats d'immeubles destinés à la vente </t>
  </si>
  <si>
    <t>Remises, ristournes &amp; rabais obtenus (-)</t>
  </si>
  <si>
    <t>Variations des stocks</t>
  </si>
  <si>
    <t xml:space="preserve">Services &amp; biens divers </t>
  </si>
  <si>
    <t>Loyers &amp; locations permanents des équipements</t>
  </si>
  <si>
    <t>I</t>
  </si>
  <si>
    <t>Infra</t>
  </si>
  <si>
    <t xml:space="preserve">- de terrains </t>
  </si>
  <si>
    <t>- de bâtiments</t>
  </si>
  <si>
    <t xml:space="preserve">- d'installations techniques, machines &amp; outillage, y compris </t>
  </si>
  <si>
    <t xml:space="preserve">les moyens de captation,de transmission du signal audio &amp; télévisuel </t>
  </si>
  <si>
    <t>- de matériels &amp; mobiliers de bureau</t>
  </si>
  <si>
    <t>- d'instruments de musique</t>
  </si>
  <si>
    <t>- d'autres équipements que 61000 à 61004</t>
  </si>
  <si>
    <t xml:space="preserve">- d'équipements non dissociés </t>
  </si>
  <si>
    <t xml:space="preserve">Loyers &amp; locations non permanents des équipements </t>
  </si>
  <si>
    <t xml:space="preserve">les moyens de captation, transmission du signal audio &amp; télévisuel </t>
  </si>
  <si>
    <t>- d'autres équipements que 61010 à 61014</t>
  </si>
  <si>
    <t xml:space="preserve">Eau </t>
  </si>
  <si>
    <t xml:space="preserve">Energies </t>
  </si>
  <si>
    <t xml:space="preserve">Electricité </t>
  </si>
  <si>
    <t>Gaz</t>
  </si>
  <si>
    <t xml:space="preserve">Mazout de chauffage </t>
  </si>
  <si>
    <t>Autres combustibles de chauffage</t>
  </si>
  <si>
    <t>Autres combustibles et énergies que 61030 à 61033</t>
  </si>
  <si>
    <t xml:space="preserve">Energies non dissociées </t>
  </si>
  <si>
    <t>Produits &amp; petits matériels de nettoyage</t>
  </si>
  <si>
    <t>Maintenance, réparation &amp; entretien (hors rétribution)</t>
  </si>
  <si>
    <t xml:space="preserve">- des terrains </t>
  </si>
  <si>
    <t xml:space="preserve">- des bâtiments </t>
  </si>
  <si>
    <t xml:space="preserve">- des installations techniques, machines &amp; outillage </t>
  </si>
  <si>
    <t>- du matériel et mobilier de bureau</t>
  </si>
  <si>
    <t>- autres charges diverses que 61050 à 61053</t>
  </si>
  <si>
    <t xml:space="preserve">- non dissociés </t>
  </si>
  <si>
    <t>Déchets</t>
  </si>
  <si>
    <t>Prévention &amp; assurances incendie, dégâts des eaux,</t>
  </si>
  <si>
    <t>Signalisation, premiers secours, sécurité, gardiennage</t>
  </si>
  <si>
    <t>Autres frais &amp; frais non dissociés des équipements</t>
  </si>
  <si>
    <t xml:space="preserve">Locations permanentes de véhicules  </t>
  </si>
  <si>
    <t>ACT</t>
  </si>
  <si>
    <t>Activité hors MS</t>
  </si>
  <si>
    <t xml:space="preserve">- de camions &amp; camionnettes </t>
  </si>
  <si>
    <t xml:space="preserve">- de voitures </t>
  </si>
  <si>
    <t>- de roulottes &amp; matériel roulant spécifique</t>
  </si>
  <si>
    <t xml:space="preserve">- de bus &amp; minibus </t>
  </si>
  <si>
    <t>- d'autres véhicules que 61100 à 61103</t>
  </si>
  <si>
    <t>- non dissociées</t>
  </si>
  <si>
    <t>Locations non permanentes de véhicules</t>
  </si>
  <si>
    <t>- de roulottes, cars de captation &amp; matériel roulant spécifique</t>
  </si>
  <si>
    <t>- d'autres véhicules que 61110 à 61113</t>
  </si>
  <si>
    <t xml:space="preserve">Carburants </t>
  </si>
  <si>
    <t xml:space="preserve">Maintenance, réparation &amp; entretien des véhicules </t>
  </si>
  <si>
    <t>Assurances transports, véhicules &amp; passagers, assistance</t>
  </si>
  <si>
    <t>Transports publics, trains, trams, bus, vélos publics</t>
  </si>
  <si>
    <t>Transports routiers, aériens, maritimes, déménagements</t>
  </si>
  <si>
    <t>- Transports routiers, aériens, maritimes pour décor et marchandisesl</t>
  </si>
  <si>
    <t>- Transports routiers, aériens, maritimes pour personnel</t>
  </si>
  <si>
    <t xml:space="preserve">Remboursement de frais de transports pour missions </t>
  </si>
  <si>
    <t>Autres frais de transport &amp; de véhicules, parking, péages</t>
  </si>
  <si>
    <t xml:space="preserve">Frais non dissociés de véhicules &amp; de transports </t>
  </si>
  <si>
    <t xml:space="preserve">Postes &amp; expéditions </t>
  </si>
  <si>
    <t xml:space="preserve">Télécommunications &amp; NTIC </t>
  </si>
  <si>
    <t>Imprimés, enveloppes, fournitures &amp; consommables de bureau</t>
  </si>
  <si>
    <t>Duplications, photocopies extérieures, encres &amp; papiers photocopieuses</t>
  </si>
  <si>
    <t>Petit matériel, accessoires &amp; petit mobilier de bureau</t>
  </si>
  <si>
    <t>Secrétariat social, frais de gestion chèques-repas &amp; autres services sociaux</t>
  </si>
  <si>
    <t>Frais de dépôts &amp; publications, documents administratifs</t>
  </si>
  <si>
    <t>Autres assurances pour responsabilité civile &amp; risques divers</t>
  </si>
  <si>
    <t>Tickets, imprimés de ticketterie, bracelets &amp; badges  d'accès</t>
  </si>
  <si>
    <t xml:space="preserve">Autres frais &amp; frais non dissociés d'administration </t>
  </si>
  <si>
    <t xml:space="preserve">Impressions pour promotion, publicité &amp; relations publiques </t>
  </si>
  <si>
    <t xml:space="preserve">Impressions d'un périodique d'information &amp; de promotion </t>
  </si>
  <si>
    <t>Achats d'espaces publicitaires &amp; échanges promotionnels - papier</t>
  </si>
  <si>
    <t xml:space="preserve">Achats d'espaces publicitaires &amp; échanges promotionnels - autres médias </t>
  </si>
  <si>
    <t>Traiteur, alimentation, boissons, restaurant, per diem "repas"</t>
  </si>
  <si>
    <t>- Pour prospection</t>
  </si>
  <si>
    <t>- Pour accueil artistes belges ou étrangers</t>
  </si>
  <si>
    <t xml:space="preserve">Frais d'accueil &amp; décoration </t>
  </si>
  <si>
    <t>Hôtels, hérbergements, per diem "nuitées"</t>
  </si>
  <si>
    <t>Inscription, location &amp; charge de stands à des festivals &amp; salons professionnels</t>
  </si>
  <si>
    <t>Autres frais de promotion, publicité &amp; relations publiques</t>
  </si>
  <si>
    <t>Frais non dissociés de promotion, publicité &amp; relations publiques</t>
  </si>
  <si>
    <t>Documentation générale &amp; agences de presse</t>
  </si>
  <si>
    <t xml:space="preserve">Achats &amp; inscriptions à des formations pour le personnel   </t>
  </si>
  <si>
    <t xml:space="preserve">Accès à des services &amp; manifestations pour visionnements </t>
  </si>
  <si>
    <t xml:space="preserve">Achats &amp; locations de documentation &amp; études culturelles </t>
  </si>
  <si>
    <t xml:space="preserve">Droits d'accès à des manifestations ou à des activités </t>
  </si>
  <si>
    <t xml:space="preserve">- manifestations ou activités culturelles </t>
  </si>
  <si>
    <t xml:space="preserve">- manifestations ou activités sportives </t>
  </si>
  <si>
    <t xml:space="preserve">- manifestations ou activités de loisirs </t>
  </si>
  <si>
    <t>Autres frais spécifiques pour animations, débats &amp; formations</t>
  </si>
  <si>
    <t xml:space="preserve">Autres frais spécifiques pour des expositions </t>
  </si>
  <si>
    <t>ART</t>
  </si>
  <si>
    <t>Activité artistique hors MS</t>
  </si>
  <si>
    <t>Locations d'expositions temporaires</t>
  </si>
  <si>
    <t xml:space="preserve">Achats, locations &amp; entretiens d'encadrements, de supports, </t>
  </si>
  <si>
    <t xml:space="preserve">de panneaux, de vitrines, d'éclairages spécialisés </t>
  </si>
  <si>
    <t xml:space="preserve">Achats, locations &amp; entretiens de reproductions d'œuvres </t>
  </si>
  <si>
    <t xml:space="preserve">Achats &amp; locations de maquettes </t>
  </si>
  <si>
    <t xml:space="preserve">Autres achats, locations &amp; entretiens spécifiques aux expositions </t>
  </si>
  <si>
    <t xml:space="preserve">Autres achats &amp; locations non dissociés pour les expositions </t>
  </si>
  <si>
    <t>Autres frais spécifiques de spectacles, programmes &amp; manifestations</t>
  </si>
  <si>
    <t xml:space="preserve">Achats de spectacles vivants </t>
  </si>
  <si>
    <t>Achats &amp; locations de spectacles mécanisés</t>
  </si>
  <si>
    <t>Achats &amp; locations de programmes télévisuels et NTIC</t>
  </si>
  <si>
    <t>Commandes de programmes télévisuels et NTIC</t>
  </si>
  <si>
    <t xml:space="preserve">Achats &amp; locations d'autres spectacles &amp; manifestations </t>
  </si>
  <si>
    <t xml:space="preserve">Achats &amp; locations non dissociés de spectacles &amp; manifestations </t>
  </si>
  <si>
    <t xml:space="preserve">Autres frais spécifiques des éditions </t>
  </si>
  <si>
    <t xml:space="preserve">- sur support papier </t>
  </si>
  <si>
    <t>- sur support audio &amp; vidéo</t>
  </si>
  <si>
    <t>- sur support multimédia</t>
  </si>
  <si>
    <t>- sur d'autres supports que visés de 61530 à 61532</t>
  </si>
  <si>
    <t>- frais des éditions non dissociés</t>
  </si>
  <si>
    <t xml:space="preserve">Autres frais spécifiques de production de matériels pédagogiques </t>
  </si>
  <si>
    <t xml:space="preserve">Autres frais spécifiques de conservation &amp; restauration </t>
  </si>
  <si>
    <t xml:space="preserve">Autres frais spécifiques de production d'autres biens &amp; objets culturels </t>
  </si>
  <si>
    <t xml:space="preserve">Autres frais spécifiques de production d'autres biens &amp; objets </t>
  </si>
  <si>
    <t>Autres frais spécifiques de matériels artistiques &amp; techniques</t>
  </si>
  <si>
    <t>Achats, locations &amp; entretiens spécifiques des décors</t>
  </si>
  <si>
    <t xml:space="preserve">Achats, locations &amp; entretiens spécifiques des costumes </t>
  </si>
  <si>
    <t xml:space="preserve">Achats, locations &amp; entretiens spécifiques d'accessoires </t>
  </si>
  <si>
    <t xml:space="preserve">Achats, locations &amp; entretiens spécifiques des perruques &amp; maquillages </t>
  </si>
  <si>
    <t xml:space="preserve">Achats, locations &amp; entretiens de matériels d'orchestre </t>
  </si>
  <si>
    <t>Achats, locations &amp; entretiens spécifiques pour prise de vues,</t>
  </si>
  <si>
    <t xml:space="preserve">développement &amp; montage </t>
  </si>
  <si>
    <t xml:space="preserve">Achats, locations &amp; entretiens de petit matériel, outillage &amp; vêtements de travail </t>
  </si>
  <si>
    <t xml:space="preserve">Achats, locations &amp; entretiens de matériels pédagogiques </t>
  </si>
  <si>
    <t>Achats &amp; locations d'autres matériels artistiques que 61600 à 61607</t>
  </si>
  <si>
    <t>Achats &amp; locations d'autres matériels techniques que 61600 à 61607</t>
  </si>
  <si>
    <t xml:space="preserve">Apports versés à titre de coproduction </t>
  </si>
  <si>
    <t xml:space="preserve">Rétrocessions de recettes de coproduction </t>
  </si>
  <si>
    <t>Droits d'auteurs, prix &amp; subsides attribués</t>
  </si>
  <si>
    <t xml:space="preserve">Droits de suite, de diffusion &amp; d'exécution d'œuvres </t>
  </si>
  <si>
    <t>Droits attribués en vue de la reproduction d'œuvres</t>
  </si>
  <si>
    <t xml:space="preserve">Prix à des savants, des  écrivains ou des artistes </t>
  </si>
  <si>
    <t xml:space="preserve">Subsides à des savants, des écrivains ou des artistes </t>
  </si>
  <si>
    <t xml:space="preserve">Reprobel </t>
  </si>
  <si>
    <t>Autres droits, prix &amp; subsides attribués que 61630 à 61635</t>
  </si>
  <si>
    <t>Commissions de régie publicitaire</t>
  </si>
  <si>
    <t xml:space="preserve">Autres frais spécifiques de production, de diffusion &amp; d'exploitation </t>
  </si>
  <si>
    <t xml:space="preserve">Personnel intérimaire &amp; personnel mis à disposition </t>
  </si>
  <si>
    <t>MSDIV</t>
  </si>
  <si>
    <t xml:space="preserve">Rémunérations, primes &amp; pensions hors contrat de travail </t>
  </si>
  <si>
    <t xml:space="preserve">Autres rétributions &amp; indemnités </t>
  </si>
  <si>
    <t xml:space="preserve">Indemnités pour activités de volontariat </t>
  </si>
  <si>
    <t>MSF</t>
  </si>
  <si>
    <t>MS fonct</t>
  </si>
  <si>
    <t xml:space="preserve">Petites indemnités d'artistes </t>
  </si>
  <si>
    <t>MSA</t>
  </si>
  <si>
    <t>MS activité artistique</t>
  </si>
  <si>
    <t>Chèque A.L.E.</t>
  </si>
  <si>
    <t xml:space="preserve">Rétribution de tiers &amp; prestations culturelles polyvalentes ou spécialisées </t>
  </si>
  <si>
    <t>MSACT</t>
  </si>
  <si>
    <t>MS activité</t>
  </si>
  <si>
    <t xml:space="preserve">Rétribution de tiers &amp; prestations artistiques </t>
  </si>
  <si>
    <t>Rétribution de tiers &amp; prestations d'administration &amp; gestion</t>
  </si>
  <si>
    <t>Rétribution de tiers &amp; prestations de recherche, d'étude, d'analyse</t>
  </si>
  <si>
    <t xml:space="preserve">&amp; d'information, en ce compris le journalisme </t>
  </si>
  <si>
    <t xml:space="preserve">Rétribution de tiers &amp; prestations de formation </t>
  </si>
  <si>
    <t xml:space="preserve">Rétribution de tiers &amp; prestations techniques </t>
  </si>
  <si>
    <t>MSAT</t>
  </si>
  <si>
    <t>Autres rétributions de tiers &amp; prestations</t>
  </si>
  <si>
    <t>- Pour relations publiques</t>
  </si>
  <si>
    <t>MSRP</t>
  </si>
  <si>
    <t>- Pour travail de médiation</t>
  </si>
  <si>
    <t>- Pour accueil des publics</t>
  </si>
  <si>
    <t>- Pour gardiennage et sécurité</t>
  </si>
  <si>
    <t>- Autres (à détailler)</t>
  </si>
  <si>
    <t>MS Fonct</t>
  </si>
  <si>
    <t xml:space="preserve">Rémunérations, charges sociales &amp; pensions (+) (-) </t>
  </si>
  <si>
    <t>Rémunérations &amp; avantages sociaux directs</t>
  </si>
  <si>
    <t xml:space="preserve">- des administrateurs ou gérants </t>
  </si>
  <si>
    <t xml:space="preserve">- des personnels de direction </t>
  </si>
  <si>
    <t>- Générale</t>
  </si>
  <si>
    <t>- Artistique</t>
  </si>
  <si>
    <t xml:space="preserve">     - Artistique générale</t>
  </si>
  <si>
    <t xml:space="preserve">     - Musicale</t>
  </si>
  <si>
    <t xml:space="preserve">     - Orchestre</t>
  </si>
  <si>
    <t>- Administrative</t>
  </si>
  <si>
    <t>- Relations publiques et/ou communication</t>
  </si>
  <si>
    <t>- Technique</t>
  </si>
  <si>
    <t xml:space="preserve">- des personnels employés </t>
  </si>
  <si>
    <t>- Administration (à détailler)</t>
  </si>
  <si>
    <t>- Producction / Diffusion (à détailler)</t>
  </si>
  <si>
    <t>- Communication (à détailler)</t>
  </si>
  <si>
    <t>- Accueil des publics (à détailler : billetterie, télécopérateur, chef de salle, ouvreur, Horéca, …)</t>
  </si>
  <si>
    <t>- Médiation (à détailler : relations avec le public scolaire, relation autres publics, animation, atelier, …)</t>
  </si>
  <si>
    <t xml:space="preserve">- des personnels ouvriers </t>
  </si>
  <si>
    <t>- Atelier construction accessoires</t>
  </si>
  <si>
    <t>MSAA</t>
  </si>
  <si>
    <t>- Atelier confection costumes</t>
  </si>
  <si>
    <t>- Atelier construction décor</t>
  </si>
  <si>
    <t>- Cafétaria / Restaurant</t>
  </si>
  <si>
    <t>- Entretien et maintenance</t>
  </si>
  <si>
    <t>- Régie</t>
  </si>
  <si>
    <t>- Salle</t>
  </si>
  <si>
    <t>- Scène (y compris habilleur, coiffeur, …)</t>
  </si>
  <si>
    <t>- Sécurité / Surveillance</t>
  </si>
  <si>
    <t>- Autres :</t>
  </si>
  <si>
    <t xml:space="preserve">- des autres membres du personnel sous autres statuts </t>
  </si>
  <si>
    <t>- des personnels artistiques salariés</t>
  </si>
  <si>
    <t xml:space="preserve">     - Artistes</t>
  </si>
  <si>
    <t>- Auteur dramaturge</t>
  </si>
  <si>
    <t>- Accessoiriste</t>
  </si>
  <si>
    <t>- Arrangeur</t>
  </si>
  <si>
    <t>- Artiste interprète</t>
  </si>
  <si>
    <t>- Chanteur</t>
  </si>
  <si>
    <t>- Chef d'orchestre</t>
  </si>
  <si>
    <t>- Chorégraphe</t>
  </si>
  <si>
    <t>- Choriste</t>
  </si>
  <si>
    <t>- Coach</t>
  </si>
  <si>
    <t>- Comédien</t>
  </si>
  <si>
    <t>- Compositeur</t>
  </si>
  <si>
    <t>- Costumier</t>
  </si>
  <si>
    <t>- Créateur lumière ou ingénieur lumière</t>
  </si>
  <si>
    <t>- Créateur maquillage et coiffure</t>
  </si>
  <si>
    <t>- Créateur son ou ingénieur son</t>
  </si>
  <si>
    <t>- Danseur</t>
  </si>
  <si>
    <t>- Ingénieur son</t>
  </si>
  <si>
    <t>- Marionnettiste</t>
  </si>
  <si>
    <t>- Metteur en scène</t>
  </si>
  <si>
    <t>- Musicien</t>
  </si>
  <si>
    <t>- Répétiteur</t>
  </si>
  <si>
    <t>- Scénographe - Décorateur</t>
  </si>
  <si>
    <t>- Vidéaste</t>
  </si>
  <si>
    <r>
      <t xml:space="preserve">     - Technique</t>
    </r>
    <r>
      <rPr>
        <sz val="13"/>
        <rFont val="Arial"/>
        <family val="2"/>
      </rPr>
      <t xml:space="preserve"> (à détailler : régie générale, régie plateau, régie son,</t>
    </r>
  </si>
  <si>
    <t>régie lumière, régie vidéo, …)</t>
  </si>
  <si>
    <r>
      <t xml:space="preserve">     - Artisan</t>
    </r>
    <r>
      <rPr>
        <sz val="13"/>
        <rFont val="Arial"/>
        <family val="2"/>
      </rPr>
      <t xml:space="preserve"> (à détailler : confection costumes, construction décor,</t>
    </r>
  </si>
  <si>
    <t>habilleuse, maquilleuse, coiffeur, …)</t>
  </si>
  <si>
    <t xml:space="preserve">Cotisations patronales d'assurances sociales </t>
  </si>
  <si>
    <t xml:space="preserve">Primes patronales pour assurances extralégales </t>
  </si>
  <si>
    <t xml:space="preserve">Autres frais de personnel </t>
  </si>
  <si>
    <t>Assurances loi</t>
  </si>
  <si>
    <t xml:space="preserve">Déplacements du personnel &amp; abonnements sociaux </t>
  </si>
  <si>
    <t xml:space="preserve">Médecine du travail &amp; service médical </t>
  </si>
  <si>
    <t xml:space="preserve">Chèques-repas </t>
  </si>
  <si>
    <t>Service social, cadeaux de circonstances, divers</t>
  </si>
  <si>
    <t xml:space="preserve">Provisions pour pécules de vacances </t>
  </si>
  <si>
    <t>Autres frais de personnel que 6230 à 6235</t>
  </si>
  <si>
    <t xml:space="preserve">Pensions de retraite &amp; de survie </t>
  </si>
  <si>
    <t xml:space="preserve">- pour les administrateurs ou gérants </t>
  </si>
  <si>
    <t xml:space="preserve">- pour le personnel </t>
  </si>
  <si>
    <t xml:space="preserve">Amortissements, réductions de valeur &amp; provisions pour risques </t>
  </si>
  <si>
    <t>Amortissements &amp; réductions de valeurs sur frais</t>
  </si>
  <si>
    <t xml:space="preserve">d'établissement, sur immobilisations incorporelles &amp; corporelles </t>
  </si>
  <si>
    <t xml:space="preserve">Réductions de valeur sur stocks, sur commandes en cours </t>
  </si>
  <si>
    <t>d'exécution &amp; sur créances commerciales, dotations (reprises)</t>
  </si>
  <si>
    <t>631/4</t>
  </si>
  <si>
    <t>Provisions pour risques &amp; charges : dotations (utilisations &amp; reprises)</t>
  </si>
  <si>
    <t>635/8</t>
  </si>
  <si>
    <t xml:space="preserve">Autres charges d'exploitation </t>
  </si>
  <si>
    <t xml:space="preserve">Charges fiscales d'exploitation </t>
  </si>
  <si>
    <t xml:space="preserve">Moins values sur réalisations courantes d'immobilisations corporelles </t>
  </si>
  <si>
    <t>Moins-values sur réalisations de créances commerciales</t>
  </si>
  <si>
    <t xml:space="preserve">Dons </t>
  </si>
  <si>
    <t xml:space="preserve">Cotisations &amp; redistributions vers une association apparentée </t>
  </si>
  <si>
    <t xml:space="preserve">Cotisations à des organismes tiers (fédérations professionnelles, …) </t>
  </si>
  <si>
    <t xml:space="preserve">Cotisations à des associations apparentées </t>
  </si>
  <si>
    <t xml:space="preserve">Redistributions vers des associations apparentées </t>
  </si>
  <si>
    <t xml:space="preserve">- vers d'autres associations apparentées </t>
  </si>
  <si>
    <t>Charges d'exploitations diverses et autres que 640 à 644</t>
  </si>
  <si>
    <t xml:space="preserve">Charges portées à l'actif au titre de frais de restructuration (-) </t>
  </si>
  <si>
    <t>Bénéfice ou perte d'exploitation (+) (-)</t>
  </si>
  <si>
    <t xml:space="preserve">Produits financiers </t>
  </si>
  <si>
    <t xml:space="preserve">Produits des immobilisations financières </t>
  </si>
  <si>
    <t xml:space="preserve">Produits des actifs circulants </t>
  </si>
  <si>
    <t xml:space="preserve">Autres produits financiers </t>
  </si>
  <si>
    <t>4.10</t>
  </si>
  <si>
    <t>752/9</t>
  </si>
  <si>
    <t xml:space="preserve">Charges financières </t>
  </si>
  <si>
    <t xml:space="preserve">Charges des dettes </t>
  </si>
  <si>
    <t xml:space="preserve">Réductions de valeur sur actifs circulants autres que stocks, commandes </t>
  </si>
  <si>
    <t>en cours &amp; créances commerciales : dotations (reprises) …………………..(+) / (-)</t>
  </si>
  <si>
    <t>651/9</t>
  </si>
  <si>
    <t>Bénéfice ou perte courante (+) (-)</t>
  </si>
  <si>
    <t xml:space="preserve">Produits exceptionnels </t>
  </si>
  <si>
    <t>Reprises d'amortissements &amp; de réductions de valeur sur immobilisations</t>
  </si>
  <si>
    <t xml:space="preserve">incorporelles &amp; corporelles </t>
  </si>
  <si>
    <t xml:space="preserve">Reprises de réductions de valeur sur immobilisations financières </t>
  </si>
  <si>
    <t>Reprises de provisions pour risques et charges exceptionnels</t>
  </si>
  <si>
    <t xml:space="preserve">Plus-values sur réalisation d'actifs immobilisés </t>
  </si>
  <si>
    <t xml:space="preserve">Autres produits exceptionnels </t>
  </si>
  <si>
    <t>764/9</t>
  </si>
  <si>
    <t xml:space="preserve">Charges exceptionnelles </t>
  </si>
  <si>
    <t>Amortissements &amp; réductions de valeur exceptionnels sur frais d'établissement,</t>
  </si>
  <si>
    <t xml:space="preserve">sur immobilisations incorporelles &amp; corporelles </t>
  </si>
  <si>
    <t xml:space="preserve">Réductions de valeurs sur immobilisations financières </t>
  </si>
  <si>
    <t>Provisions pour risques &amp; charges exceptionnels : dotations (utilisations) …(+) / (-)</t>
  </si>
  <si>
    <t xml:space="preserve">Moins-values sur réalisations d'actifs immobilisés </t>
  </si>
  <si>
    <t xml:space="preserve">Autres charges exceptionnelles </t>
  </si>
  <si>
    <t>664/8</t>
  </si>
  <si>
    <t xml:space="preserve">Charges exceptionnelles portées à l'actif au titre de frais de restructuration.... (-) </t>
  </si>
  <si>
    <t xml:space="preserve">Bénéfice (Perte) de l'exercice ……………..(+) (-) </t>
  </si>
  <si>
    <t>Impôts</t>
  </si>
  <si>
    <t>Impôt sur les revenus</t>
  </si>
  <si>
    <t xml:space="preserve">Taxe annuelle compensatoire des droits de sucession </t>
  </si>
  <si>
    <t xml:space="preserve">Affectations et prélèvements </t>
  </si>
  <si>
    <t>Résultat positif de l'exercice antérieur reporté</t>
  </si>
  <si>
    <t xml:space="preserve">Prélèvement sur les fonds affectés </t>
  </si>
  <si>
    <t xml:space="preserve">Prélèvement sur les fonds associatifs </t>
  </si>
  <si>
    <t xml:space="preserve">Résultat négatif à reporter </t>
  </si>
  <si>
    <t xml:space="preserve">Résultat négatif de l'exercice antérieur reporté </t>
  </si>
  <si>
    <t xml:space="preserve">Transfert aux fonds affectés </t>
  </si>
  <si>
    <t xml:space="preserve">Résultat positif à reporter </t>
  </si>
  <si>
    <t xml:space="preserve">Total de vérification </t>
  </si>
  <si>
    <t>Répartiton des comptes 621 / 622 / 623 / 624 au prorata de la masse salariale selon une règle de trois</t>
  </si>
  <si>
    <t>Masse
salariale</t>
  </si>
  <si>
    <r>
      <t xml:space="preserve">Cpte </t>
    </r>
    <r>
      <rPr>
        <b/>
        <sz val="12"/>
        <rFont val="Arial"/>
        <family val="2"/>
      </rPr>
      <t>621</t>
    </r>
    <r>
      <rPr>
        <sz val="12"/>
        <rFont val="Arial"/>
        <family val="2"/>
      </rPr>
      <t xml:space="preserve"> " Charges patronales"</t>
    </r>
  </si>
  <si>
    <r>
      <t xml:space="preserve">Cpte </t>
    </r>
    <r>
      <rPr>
        <b/>
        <sz val="12"/>
        <rFont val="Arial"/>
        <family val="2"/>
      </rPr>
      <t>622</t>
    </r>
    <r>
      <rPr>
        <sz val="12"/>
        <rFont val="Arial"/>
        <family val="2"/>
      </rPr>
      <t xml:space="preserve"> "Primes patronales
pour assurances extralégales" </t>
    </r>
  </si>
  <si>
    <r>
      <t xml:space="preserve">Cpte </t>
    </r>
    <r>
      <rPr>
        <b/>
        <sz val="12"/>
        <rFont val="Arial"/>
        <family val="2"/>
      </rPr>
      <t>623</t>
    </r>
    <r>
      <rPr>
        <sz val="12"/>
        <rFont val="Arial"/>
        <family val="2"/>
      </rPr>
      <t xml:space="preserve"> "Autres frais de personnel"</t>
    </r>
  </si>
  <si>
    <r>
      <t xml:space="preserve">Cpte </t>
    </r>
    <r>
      <rPr>
        <b/>
        <sz val="12"/>
        <rFont val="Arial"/>
        <family val="2"/>
      </rPr>
      <t>624</t>
    </r>
    <r>
      <rPr>
        <sz val="12"/>
        <rFont val="Arial"/>
        <family val="2"/>
      </rPr>
      <t xml:space="preserve"> "Pensions
de retraite"
&amp; de survie </t>
    </r>
  </si>
  <si>
    <t>Compte
620</t>
  </si>
  <si>
    <t>il n'y a pas de MSDIV imputée dans le compte 62</t>
  </si>
  <si>
    <t>Répartition des charges par catégories</t>
  </si>
  <si>
    <t>(%) par rapport au total des charges</t>
  </si>
  <si>
    <t>Infrastructure (I)</t>
  </si>
  <si>
    <t>Activités (ACT)  (hors salaires)</t>
  </si>
  <si>
    <t>Activités artistiques (ART)  (hors salaires)</t>
  </si>
  <si>
    <t>Fonctionnement (F) (hors salaires)</t>
  </si>
  <si>
    <t>Total des charges hors salaires</t>
  </si>
  <si>
    <t>Répartition des charges salariales</t>
  </si>
  <si>
    <t>Masse salariale Fonctionnement (MSF)</t>
  </si>
  <si>
    <t>Masse salariale Relations publiques (MSRP)</t>
  </si>
  <si>
    <t>Masse salariale Activité (MSACT)</t>
  </si>
  <si>
    <t>Masse salariale Divers (MSDIV)</t>
  </si>
  <si>
    <t>Sous total masses salariales non-artistiques</t>
  </si>
  <si>
    <t>Masse salariale Artistique (MSA)</t>
  </si>
  <si>
    <t>Masse salariale Artistique technique (MSAT)</t>
  </si>
  <si>
    <t>Masse salariale Artistique artisans (MSAA)</t>
  </si>
  <si>
    <t>Sous total masses salariales artistiques</t>
  </si>
  <si>
    <t>Total Masses salariales</t>
  </si>
  <si>
    <t>TOTAL CHARGES (60-67)</t>
  </si>
  <si>
    <t>TOTAL PRODUITS (70-76)</t>
  </si>
  <si>
    <t>réf. : "ASSOCIATIONS - COMPTE DE RESULTATS 2013/2016" - MISE A JOUR RdB avril 2024</t>
  </si>
  <si>
    <t xml:space="preserve"> Recettes propres</t>
  </si>
  <si>
    <t>Total produits</t>
  </si>
  <si>
    <t>€</t>
  </si>
  <si>
    <t>Total subventions</t>
  </si>
  <si>
    <t>Recettes propres totales</t>
  </si>
  <si>
    <t>Ratio recettes propres</t>
  </si>
  <si>
    <t>%</t>
  </si>
  <si>
    <t>Ratio Subventions FWB/Total subventions</t>
  </si>
  <si>
    <t>Ratio subventions /Total Produits</t>
  </si>
  <si>
    <t xml:space="preserve">Résultat comptable </t>
  </si>
  <si>
    <t xml:space="preserve">Bénéfice/perte comptable </t>
  </si>
  <si>
    <t>Exercice 2024</t>
  </si>
  <si>
    <t>Exercice 2025 (provisoire ou clôturé)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</si>
</sst>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3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i/>
      <u/>
      <sz val="13"/>
      <color theme="1"/>
      <name val="Arial"/>
      <family val="2"/>
    </font>
    <font>
      <b/>
      <sz val="13"/>
      <color rgb="FF000000"/>
      <name val="Arial"/>
      <family val="2"/>
    </font>
    <font>
      <b/>
      <sz val="13"/>
      <color rgb="FF00B050"/>
      <name val="Arial"/>
      <family val="2"/>
    </font>
    <font>
      <b/>
      <sz val="1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C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indexed="64"/>
      </left>
      <right style="medium">
        <color indexed="64"/>
      </right>
      <top style="medium">
        <color rgb="FF0070C0"/>
      </top>
      <bottom/>
      <diagonal/>
    </border>
    <border>
      <left style="medium">
        <color indexed="64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indexed="64"/>
      </left>
      <right style="medium">
        <color indexed="64"/>
      </right>
      <top style="medium">
        <color rgb="FFFFC000"/>
      </top>
      <bottom/>
      <diagonal/>
    </border>
    <border>
      <left style="medium">
        <color indexed="64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indexed="64"/>
      </left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 style="medium">
        <color indexed="64"/>
      </left>
      <right/>
      <top/>
      <bottom style="medium">
        <color rgb="FFFFC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C000"/>
      </bottom>
      <diagonal/>
    </border>
    <border>
      <left style="medium">
        <color indexed="64"/>
      </left>
      <right style="medium">
        <color rgb="FFFFC000"/>
      </right>
      <top/>
      <bottom style="medium">
        <color rgb="FFFFC000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49" fontId="2" fillId="3" borderId="0" xfId="0" applyNumberFormat="1" applyFont="1" applyFill="1" applyAlignment="1">
      <alignment vertical="center" wrapText="1"/>
    </xf>
    <xf numFmtId="49" fontId="3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 wrapText="1"/>
    </xf>
    <xf numFmtId="49" fontId="1" fillId="4" borderId="0" xfId="0" applyNumberFormat="1" applyFont="1" applyFill="1" applyAlignment="1">
      <alignment vertical="center" wrapText="1"/>
    </xf>
    <xf numFmtId="0" fontId="5" fillId="4" borderId="2" xfId="0" applyFont="1" applyFill="1" applyBorder="1" applyAlignment="1">
      <alignment horizontal="left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vertical="center" wrapText="1"/>
    </xf>
    <xf numFmtId="49" fontId="6" fillId="4" borderId="0" xfId="0" applyNumberFormat="1" applyFont="1" applyFill="1" applyAlignment="1">
      <alignment vertical="center" wrapText="1"/>
    </xf>
    <xf numFmtId="0" fontId="5" fillId="4" borderId="2" xfId="0" applyFont="1" applyFill="1" applyBorder="1" applyAlignment="1" applyProtection="1">
      <alignment vertical="center"/>
      <protection locked="0"/>
    </xf>
    <xf numFmtId="49" fontId="2" fillId="0" borderId="3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vertical="center" wrapText="1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5" xfId="0" applyNumberFormat="1" applyFont="1" applyBorder="1" applyAlignment="1">
      <alignment vertical="center" wrapText="1"/>
    </xf>
    <xf numFmtId="49" fontId="8" fillId="0" borderId="8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4" fontId="5" fillId="6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Alignment="1">
      <alignment vertical="center"/>
    </xf>
    <xf numFmtId="4" fontId="4" fillId="6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2" fillId="5" borderId="0" xfId="0" applyNumberFormat="1" applyFont="1" applyFill="1" applyAlignment="1">
      <alignment vertical="center" wrapText="1"/>
    </xf>
    <xf numFmtId="0" fontId="4" fillId="5" borderId="2" xfId="0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vertical="center" wrapText="1"/>
    </xf>
    <xf numFmtId="0" fontId="5" fillId="5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 vertical="center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49" fontId="1" fillId="3" borderId="0" xfId="0" applyNumberFormat="1" applyFont="1" applyFill="1" applyAlignment="1">
      <alignment vertical="center" wrapText="1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49" fontId="3" fillId="7" borderId="0" xfId="0" applyNumberFormat="1" applyFont="1" applyFill="1" applyAlignment="1">
      <alignment vertical="center"/>
    </xf>
    <xf numFmtId="49" fontId="2" fillId="7" borderId="0" xfId="0" applyNumberFormat="1" applyFont="1" applyFill="1" applyAlignment="1">
      <alignment vertical="center"/>
    </xf>
    <xf numFmtId="49" fontId="2" fillId="7" borderId="0" xfId="0" applyNumberFormat="1" applyFont="1" applyFill="1" applyAlignment="1">
      <alignment vertical="center" wrapText="1"/>
    </xf>
    <xf numFmtId="49" fontId="1" fillId="7" borderId="0" xfId="0" applyNumberFormat="1" applyFont="1" applyFill="1" applyAlignment="1">
      <alignment vertical="center" wrapText="1"/>
    </xf>
    <xf numFmtId="0" fontId="5" fillId="7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 applyProtection="1">
      <alignment vertical="center"/>
      <protection locked="0"/>
    </xf>
    <xf numFmtId="4" fontId="5" fillId="7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9" xfId="0" applyNumberFormat="1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left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/>
    </xf>
    <xf numFmtId="0" fontId="5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9" fontId="4" fillId="0" borderId="32" xfId="2" applyFont="1" applyBorder="1" applyAlignment="1">
      <alignment vertical="center"/>
    </xf>
    <xf numFmtId="9" fontId="4" fillId="0" borderId="33" xfId="2" applyFont="1" applyBorder="1" applyAlignment="1">
      <alignment vertical="center"/>
    </xf>
    <xf numFmtId="9" fontId="4" fillId="0" borderId="21" xfId="2" applyFont="1" applyBorder="1" applyAlignment="1">
      <alignment vertical="center"/>
    </xf>
    <xf numFmtId="9" fontId="4" fillId="0" borderId="22" xfId="2" applyFont="1" applyBorder="1" applyAlignment="1">
      <alignment vertical="center"/>
    </xf>
    <xf numFmtId="9" fontId="5" fillId="0" borderId="30" xfId="2" applyFont="1" applyBorder="1" applyAlignment="1">
      <alignment vertical="center"/>
    </xf>
    <xf numFmtId="9" fontId="5" fillId="0" borderId="31" xfId="2" applyFont="1" applyBorder="1" applyAlignment="1">
      <alignment vertical="center"/>
    </xf>
    <xf numFmtId="49" fontId="7" fillId="0" borderId="16" xfId="0" applyNumberFormat="1" applyFont="1" applyBorder="1" applyAlignment="1">
      <alignment horizontal="center" vertical="center" wrapText="1"/>
    </xf>
    <xf numFmtId="0" fontId="13" fillId="0" borderId="18" xfId="0" applyFont="1" applyBorder="1"/>
    <xf numFmtId="0" fontId="14" fillId="0" borderId="34" xfId="0" applyFont="1" applyBorder="1" applyAlignment="1">
      <alignment horizontal="right"/>
    </xf>
    <xf numFmtId="0" fontId="15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" xfId="0" applyFont="1" applyBorder="1" applyAlignment="1">
      <alignment horizontal="right"/>
    </xf>
    <xf numFmtId="9" fontId="15" fillId="12" borderId="36" xfId="2" applyFont="1" applyFill="1" applyBorder="1" applyAlignment="1">
      <alignment horizontal="center"/>
    </xf>
    <xf numFmtId="44" fontId="12" fillId="11" borderId="36" xfId="1" applyFont="1" applyFill="1" applyBorder="1" applyAlignment="1">
      <alignment horizontal="center" vertical="center"/>
    </xf>
    <xf numFmtId="44" fontId="12" fillId="11" borderId="22" xfId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/>
    </xf>
    <xf numFmtId="9" fontId="12" fillId="11" borderId="36" xfId="2" applyFont="1" applyFill="1" applyBorder="1" applyAlignment="1" applyProtection="1">
      <alignment horizontal="center"/>
    </xf>
    <xf numFmtId="49" fontId="2" fillId="0" borderId="3" xfId="0" applyNumberFormat="1" applyFont="1" applyBorder="1" applyAlignment="1">
      <alignment horizontal="right" vertical="center" wrapText="1"/>
    </xf>
    <xf numFmtId="0" fontId="4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right"/>
    </xf>
    <xf numFmtId="9" fontId="15" fillId="12" borderId="39" xfId="2" applyFont="1" applyFill="1" applyBorder="1" applyAlignment="1">
      <alignment horizontal="center"/>
    </xf>
    <xf numFmtId="44" fontId="12" fillId="11" borderId="39" xfId="1" applyFont="1" applyFill="1" applyBorder="1" applyAlignment="1">
      <alignment horizontal="center" vertical="center"/>
    </xf>
    <xf numFmtId="44" fontId="12" fillId="11" borderId="31" xfId="1" applyFont="1" applyFill="1" applyBorder="1" applyAlignment="1">
      <alignment horizontal="center" vertical="center"/>
    </xf>
    <xf numFmtId="9" fontId="4" fillId="0" borderId="30" xfId="2" applyFont="1" applyBorder="1" applyAlignment="1">
      <alignment vertical="center"/>
    </xf>
    <xf numFmtId="9" fontId="4" fillId="0" borderId="31" xfId="2" applyFont="1" applyBorder="1" applyAlignment="1">
      <alignment vertical="center"/>
    </xf>
    <xf numFmtId="0" fontId="4" fillId="0" borderId="37" xfId="0" applyFont="1" applyBorder="1" applyAlignment="1" applyProtection="1">
      <alignment vertical="center"/>
      <protection locked="0"/>
    </xf>
    <xf numFmtId="49" fontId="2" fillId="6" borderId="0" xfId="0" applyNumberFormat="1" applyFont="1" applyFill="1" applyAlignment="1">
      <alignment vertical="center"/>
    </xf>
    <xf numFmtId="49" fontId="1" fillId="6" borderId="0" xfId="0" applyNumberFormat="1" applyFont="1" applyFill="1" applyAlignment="1">
      <alignment vertical="center"/>
    </xf>
    <xf numFmtId="49" fontId="2" fillId="6" borderId="0" xfId="0" applyNumberFormat="1" applyFont="1" applyFill="1" applyAlignment="1">
      <alignment vertical="center" wrapText="1"/>
    </xf>
    <xf numFmtId="49" fontId="1" fillId="6" borderId="0" xfId="0" applyNumberFormat="1" applyFont="1" applyFill="1" applyAlignment="1">
      <alignment vertical="center" wrapText="1"/>
    </xf>
    <xf numFmtId="0" fontId="4" fillId="6" borderId="2" xfId="0" applyFont="1" applyFill="1" applyBorder="1" applyAlignment="1">
      <alignment horizontal="left" vertical="center"/>
    </xf>
    <xf numFmtId="49" fontId="2" fillId="6" borderId="40" xfId="0" applyNumberFormat="1" applyFont="1" applyFill="1" applyBorder="1" applyAlignment="1">
      <alignment vertical="center"/>
    </xf>
    <xf numFmtId="0" fontId="2" fillId="6" borderId="41" xfId="0" applyFont="1" applyFill="1" applyBorder="1" applyAlignment="1">
      <alignment vertical="center"/>
    </xf>
    <xf numFmtId="49" fontId="2" fillId="6" borderId="41" xfId="0" applyNumberFormat="1" applyFont="1" applyFill="1" applyBorder="1" applyAlignment="1">
      <alignment vertical="center" wrapText="1"/>
    </xf>
    <xf numFmtId="49" fontId="1" fillId="6" borderId="41" xfId="0" applyNumberFormat="1" applyFont="1" applyFill="1" applyBorder="1" applyAlignment="1">
      <alignment vertical="center" wrapText="1"/>
    </xf>
    <xf numFmtId="0" fontId="5" fillId="6" borderId="42" xfId="0" applyFont="1" applyFill="1" applyBorder="1" applyAlignment="1">
      <alignment horizontal="left" vertical="center"/>
    </xf>
    <xf numFmtId="4" fontId="5" fillId="6" borderId="42" xfId="0" applyNumberFormat="1" applyFont="1" applyFill="1" applyBorder="1" applyAlignment="1" applyProtection="1">
      <alignment horizontal="center" vertical="center"/>
      <protection locked="0"/>
    </xf>
    <xf numFmtId="4" fontId="5" fillId="6" borderId="43" xfId="0" applyNumberFormat="1" applyFont="1" applyFill="1" applyBorder="1" applyAlignment="1" applyProtection="1">
      <alignment horizontal="center" vertical="center"/>
      <protection locked="0"/>
    </xf>
    <xf numFmtId="49" fontId="2" fillId="6" borderId="44" xfId="0" applyNumberFormat="1" applyFont="1" applyFill="1" applyBorder="1" applyAlignment="1">
      <alignment vertical="center"/>
    </xf>
    <xf numFmtId="4" fontId="5" fillId="6" borderId="45" xfId="0" applyNumberFormat="1" applyFont="1" applyFill="1" applyBorder="1" applyAlignment="1" applyProtection="1">
      <alignment horizontal="center" vertical="center"/>
      <protection locked="0"/>
    </xf>
    <xf numFmtId="4" fontId="4" fillId="6" borderId="45" xfId="0" applyNumberFormat="1" applyFont="1" applyFill="1" applyBorder="1" applyAlignment="1" applyProtection="1">
      <alignment horizontal="center" vertical="center"/>
      <protection locked="0"/>
    </xf>
    <xf numFmtId="49" fontId="2" fillId="2" borderId="46" xfId="0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49" fontId="2" fillId="2" borderId="47" xfId="0" applyNumberFormat="1" applyFont="1" applyFill="1" applyBorder="1" applyAlignment="1">
      <alignment vertical="center" wrapText="1"/>
    </xf>
    <xf numFmtId="49" fontId="1" fillId="2" borderId="47" xfId="0" applyNumberFormat="1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/>
    </xf>
    <xf numFmtId="4" fontId="5" fillId="2" borderId="48" xfId="0" applyNumberFormat="1" applyFont="1" applyFill="1" applyBorder="1" applyAlignment="1" applyProtection="1">
      <alignment horizontal="center" vertical="center"/>
      <protection locked="0"/>
    </xf>
    <xf numFmtId="4" fontId="5" fillId="2" borderId="49" xfId="0" applyNumberFormat="1" applyFont="1" applyFill="1" applyBorder="1" applyAlignment="1" applyProtection="1">
      <alignment horizontal="center" vertical="center"/>
      <protection locked="0"/>
    </xf>
    <xf numFmtId="49" fontId="2" fillId="2" borderId="5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51" xfId="0" applyNumberFormat="1" applyFont="1" applyFill="1" applyBorder="1" applyAlignment="1" applyProtection="1">
      <alignment horizontal="center" vertical="center"/>
      <protection locked="0"/>
    </xf>
    <xf numFmtId="4" fontId="5" fillId="2" borderId="51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52" xfId="0" applyNumberFormat="1" applyFont="1" applyFill="1" applyBorder="1" applyAlignment="1">
      <alignment vertical="center"/>
    </xf>
    <xf numFmtId="49" fontId="2" fillId="2" borderId="53" xfId="0" applyNumberFormat="1" applyFont="1" applyFill="1" applyBorder="1" applyAlignment="1">
      <alignment vertical="center"/>
    </xf>
    <xf numFmtId="49" fontId="1" fillId="2" borderId="53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left" vertical="center"/>
    </xf>
    <xf numFmtId="4" fontId="4" fillId="2" borderId="55" xfId="0" applyNumberFormat="1" applyFont="1" applyFill="1" applyBorder="1" applyAlignment="1" applyProtection="1">
      <alignment horizontal="center" vertical="center"/>
      <protection locked="0"/>
    </xf>
    <xf numFmtId="4" fontId="4" fillId="2" borderId="56" xfId="0" applyNumberFormat="1" applyFont="1" applyFill="1" applyBorder="1" applyAlignment="1" applyProtection="1">
      <alignment horizontal="center" vertical="center"/>
      <protection locked="0"/>
    </xf>
    <xf numFmtId="49" fontId="2" fillId="13" borderId="0" xfId="0" applyNumberFormat="1" applyFont="1" applyFill="1" applyAlignment="1">
      <alignment vertical="center" wrapText="1"/>
    </xf>
    <xf numFmtId="49" fontId="1" fillId="13" borderId="0" xfId="0" applyNumberFormat="1" applyFont="1" applyFill="1" applyAlignment="1">
      <alignment vertical="center" wrapText="1"/>
    </xf>
    <xf numFmtId="0" fontId="4" fillId="13" borderId="2" xfId="0" applyFont="1" applyFill="1" applyBorder="1" applyAlignment="1">
      <alignment horizontal="left" vertical="center"/>
    </xf>
    <xf numFmtId="4" fontId="5" fillId="13" borderId="2" xfId="0" applyNumberFormat="1" applyFont="1" applyFill="1" applyBorder="1" applyAlignment="1" applyProtection="1">
      <alignment horizontal="center" vertical="center"/>
      <protection locked="0"/>
    </xf>
    <xf numFmtId="4" fontId="5" fillId="13" borderId="51" xfId="0" applyNumberFormat="1" applyFont="1" applyFill="1" applyBorder="1" applyAlignment="1" applyProtection="1">
      <alignment horizontal="center" vertical="center"/>
      <protection locked="0"/>
    </xf>
    <xf numFmtId="49" fontId="2" fillId="13" borderId="0" xfId="0" applyNumberFormat="1" applyFont="1" applyFill="1" applyAlignment="1">
      <alignment horizontal="left" vertical="center" wrapText="1" indent="3"/>
    </xf>
    <xf numFmtId="0" fontId="4" fillId="13" borderId="3" xfId="0" applyFont="1" applyFill="1" applyBorder="1" applyAlignment="1">
      <alignment horizontal="left" vertical="center"/>
    </xf>
    <xf numFmtId="4" fontId="4" fillId="13" borderId="2" xfId="0" applyNumberFormat="1" applyFont="1" applyFill="1" applyBorder="1" applyAlignment="1" applyProtection="1">
      <alignment horizontal="center" vertical="center"/>
      <protection locked="0"/>
    </xf>
    <xf numFmtId="4" fontId="4" fillId="13" borderId="51" xfId="0" applyNumberFormat="1" applyFont="1" applyFill="1" applyBorder="1" applyAlignment="1" applyProtection="1">
      <alignment horizontal="center" vertical="center"/>
      <protection locked="0"/>
    </xf>
    <xf numFmtId="9" fontId="5" fillId="3" borderId="1" xfId="2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49" fontId="2" fillId="14" borderId="0" xfId="0" applyNumberFormat="1" applyFont="1" applyFill="1" applyAlignment="1">
      <alignment vertical="center" wrapText="1"/>
    </xf>
    <xf numFmtId="49" fontId="20" fillId="2" borderId="0" xfId="0" applyNumberFormat="1" applyFont="1" applyFill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7" fillId="11" borderId="16" xfId="0" applyNumberFormat="1" applyFont="1" applyFill="1" applyBorder="1" applyAlignment="1">
      <alignment horizontal="center" vertical="center" wrapText="1"/>
    </xf>
    <xf numFmtId="49" fontId="7" fillId="11" borderId="19" xfId="0" applyNumberFormat="1" applyFont="1" applyFill="1" applyBorder="1" applyAlignment="1">
      <alignment horizontal="center" vertical="center" wrapText="1"/>
    </xf>
    <xf numFmtId="49" fontId="7" fillId="11" borderId="20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/>
    </xf>
    <xf numFmtId="4" fontId="4" fillId="0" borderId="31" xfId="0" applyNumberFormat="1" applyFont="1" applyBorder="1" applyAlignment="1">
      <alignment horizontal="center" vertical="center"/>
    </xf>
    <xf numFmtId="49" fontId="3" fillId="11" borderId="16" xfId="0" applyNumberFormat="1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49" fontId="7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9" fontId="7" fillId="0" borderId="1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91</xdr:row>
      <xdr:rowOff>11907</xdr:rowOff>
    </xdr:from>
    <xdr:to>
      <xdr:col>14</xdr:col>
      <xdr:colOff>297656</xdr:colOff>
      <xdr:row>98</xdr:row>
      <xdr:rowOff>321469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7D4CD4D-6E47-EDF9-0FD4-632CABA63BA2}"/>
            </a:ext>
          </a:extLst>
        </xdr:cNvPr>
        <xdr:cNvSpPr txBox="1"/>
      </xdr:nvSpPr>
      <xdr:spPr>
        <a:xfrm>
          <a:off x="11560969" y="31563470"/>
          <a:ext cx="4286250" cy="272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</a:t>
          </a:r>
          <a:r>
            <a:rPr lang="fr-B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736 : </a:t>
          </a:r>
          <a:r>
            <a:rPr lang="fr-BE" b="1"/>
            <a:t>Subsides en capital ou subsides d’investissement</a:t>
          </a:r>
          <a:endParaRPr lang="fr-BE"/>
        </a:p>
        <a:p>
          <a:r>
            <a:rPr lang="fr-BE"/>
            <a:t>Ce compte est utilisé pour enregistrer les </a:t>
          </a:r>
          <a:r>
            <a:rPr lang="fr-BE" b="1"/>
            <a:t>subsides reçus pour financer des investissements durables</a:t>
          </a:r>
          <a:r>
            <a:rPr lang="fr-BE"/>
            <a:t>, tels que l’acquisition de biens immobiliers, d’équipements ou de rénovations.</a:t>
          </a:r>
        </a:p>
        <a:p>
          <a:r>
            <a:rPr lang="fr-BE"/>
            <a:t>Ces montants ne sont </a:t>
          </a:r>
          <a:r>
            <a:rPr lang="fr-BE" b="1"/>
            <a:t>pas destinés à couvrir les charges de fonctionnement</a:t>
          </a:r>
          <a:r>
            <a:rPr lang="fr-BE"/>
            <a:t> de l'opérateur, contrairement aux subsides d'exploitation (compte 737).</a:t>
          </a:r>
          <a:br>
            <a:rPr lang="fr-BE"/>
          </a:br>
          <a:r>
            <a:rPr lang="fr-BE" b="1"/>
            <a:t>Exemples d'utilisation :</a:t>
          </a:r>
          <a:br>
            <a:rPr lang="fr-BE" b="1"/>
          </a:br>
          <a:endParaRPr lang="fr-BE" b="1"/>
        </a:p>
        <a:p>
          <a:r>
            <a:rPr lang="fr-BE"/>
            <a:t>🏗 </a:t>
          </a:r>
          <a:r>
            <a:rPr lang="fr-BE" b="1"/>
            <a:t>Travaux de rénovation ou construction</a:t>
          </a:r>
          <a:r>
            <a:rPr lang="fr-BE"/>
            <a:t> : Amélioration ou agrandissement d’un théâtre, d’une salle de concert.</a:t>
          </a:r>
          <a:br>
            <a:rPr lang="fr-BE"/>
          </a:br>
          <a:r>
            <a:rPr lang="fr-BE"/>
            <a:t>🎭 </a:t>
          </a:r>
          <a:r>
            <a:rPr lang="fr-BE" b="1"/>
            <a:t>Achat d’équipements</a:t>
          </a:r>
          <a:r>
            <a:rPr lang="fr-BE"/>
            <a:t> : Matériel scénique, projecteurs, sièges de salle, systèmes de sonorisation.</a:t>
          </a:r>
          <a:br>
            <a:rPr lang="fr-BE"/>
          </a:br>
          <a:r>
            <a:rPr lang="fr-BE"/>
            <a:t>📦 </a:t>
          </a:r>
          <a:r>
            <a:rPr lang="fr-BE" b="1"/>
            <a:t>Acquisition immobilière</a:t>
          </a:r>
          <a:r>
            <a:rPr lang="fr-BE"/>
            <a:t> : Achat de locaux pour une structure culturelle reconnue.</a:t>
          </a:r>
        </a:p>
        <a:p>
          <a:br>
            <a:rPr lang="fr-BE"/>
          </a:br>
          <a:endParaRPr lang="fr-BE"/>
        </a:p>
      </xdr:txBody>
    </xdr:sp>
    <xdr:clientData/>
  </xdr:twoCellAnchor>
  <xdr:twoCellAnchor>
    <xdr:from>
      <xdr:col>9</xdr:col>
      <xdr:colOff>119063</xdr:colOff>
      <xdr:row>117</xdr:row>
      <xdr:rowOff>285751</xdr:rowOff>
    </xdr:from>
    <xdr:to>
      <xdr:col>14</xdr:col>
      <xdr:colOff>321469</xdr:colOff>
      <xdr:row>119</xdr:row>
      <xdr:rowOff>154782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F0FF69C-F6F2-4372-9785-9EAF425D508E}"/>
            </a:ext>
          </a:extLst>
        </xdr:cNvPr>
        <xdr:cNvSpPr txBox="1"/>
      </xdr:nvSpPr>
      <xdr:spPr>
        <a:xfrm>
          <a:off x="11584782" y="40386001"/>
          <a:ext cx="4286250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 737</a:t>
          </a:r>
          <a:r>
            <a:rPr lang="fr-BE"/>
            <a:t> : Subsides d’exploitation (financement du fonctionnement quotidien, salaires, activités)</a:t>
          </a:r>
          <a:r>
            <a:rPr lang="fr-BE" baseline="0"/>
            <a:t> </a:t>
          </a:r>
          <a:br>
            <a:rPr lang="fr-BE"/>
          </a:br>
          <a:endParaRPr lang="fr-BE"/>
        </a:p>
      </xdr:txBody>
    </xdr:sp>
    <xdr:clientData/>
  </xdr:twoCellAnchor>
  <xdr:twoCellAnchor>
    <xdr:from>
      <xdr:col>9</xdr:col>
      <xdr:colOff>95250</xdr:colOff>
      <xdr:row>131</xdr:row>
      <xdr:rowOff>285751</xdr:rowOff>
    </xdr:from>
    <xdr:to>
      <xdr:col>14</xdr:col>
      <xdr:colOff>297656</xdr:colOff>
      <xdr:row>133</xdr:row>
      <xdr:rowOff>47626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10EA86F-6C85-4DA5-AC8D-F0648C4ACACE}"/>
            </a:ext>
          </a:extLst>
        </xdr:cNvPr>
        <xdr:cNvSpPr txBox="1"/>
      </xdr:nvSpPr>
      <xdr:spPr>
        <a:xfrm>
          <a:off x="11560969" y="44719876"/>
          <a:ext cx="4286250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 7375ANX2 </a:t>
          </a:r>
          <a:r>
            <a:rPr lang="fr-BE"/>
            <a:t>: La subvention octroyée dans le cadre d'un contrat ou contrat-programme</a:t>
          </a:r>
          <a:br>
            <a:rPr lang="fr-BE"/>
          </a:br>
          <a:endParaRPr lang="fr-BE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pageSetUpPr fitToPage="1"/>
  </sheetPr>
  <dimension ref="A1:N542"/>
  <sheetViews>
    <sheetView tabSelected="1" zoomScale="80" zoomScaleNormal="80" zoomScalePageLayoutView="90" workbookViewId="0">
      <selection activeCell="H74" sqref="H74"/>
    </sheetView>
  </sheetViews>
  <sheetFormatPr baseColWidth="10" defaultColWidth="11.42578125" defaultRowHeight="16.5" x14ac:dyDescent="0.2"/>
  <cols>
    <col min="1" max="2" width="3.7109375" style="5" customWidth="1"/>
    <col min="3" max="3" width="8.28515625" style="5" customWidth="1"/>
    <col min="4" max="4" width="79.85546875" style="4" customWidth="1"/>
    <col min="5" max="5" width="6.5703125" style="3" customWidth="1"/>
    <col min="6" max="6" width="12.5703125" style="73" customWidth="1"/>
    <col min="7" max="7" width="20.5703125" style="77" customWidth="1"/>
    <col min="8" max="8" width="20.42578125" style="17" customWidth="1"/>
    <col min="9" max="9" width="16.42578125" style="17" customWidth="1"/>
    <col min="10" max="10" width="15.5703125" style="17" customWidth="1"/>
    <col min="11" max="16384" width="11.42578125" style="17"/>
  </cols>
  <sheetData>
    <row r="1" spans="1:9" ht="54" customHeight="1" thickBot="1" x14ac:dyDescent="0.25">
      <c r="D1" s="113" t="s">
        <v>0</v>
      </c>
      <c r="E1" s="1" t="s">
        <v>1</v>
      </c>
      <c r="F1" s="10" t="s">
        <v>2</v>
      </c>
      <c r="G1" s="112" t="s">
        <v>543</v>
      </c>
      <c r="H1" s="112" t="s">
        <v>542</v>
      </c>
      <c r="I1" s="10" t="s">
        <v>5</v>
      </c>
    </row>
    <row r="2" spans="1:9" ht="27" customHeight="1" x14ac:dyDescent="0.2">
      <c r="A2" s="8" t="s">
        <v>6</v>
      </c>
      <c r="F2" s="45"/>
      <c r="G2" s="46"/>
      <c r="H2" s="46"/>
      <c r="I2" s="47"/>
    </row>
    <row r="3" spans="1:9" ht="24.75" customHeight="1" x14ac:dyDescent="0.2">
      <c r="A3" s="6"/>
      <c r="F3" s="48"/>
      <c r="G3" s="49"/>
      <c r="H3" s="49"/>
      <c r="I3" s="50"/>
    </row>
    <row r="4" spans="1:9" ht="27" customHeight="1" x14ac:dyDescent="0.2">
      <c r="A4" s="7" t="s">
        <v>7</v>
      </c>
      <c r="F4" s="11" t="s">
        <v>8</v>
      </c>
      <c r="G4" s="12">
        <f>G5+G71+G72+G73+G155</f>
        <v>0</v>
      </c>
      <c r="H4" s="12">
        <f>H5+H71+H72+H73+H155</f>
        <v>0</v>
      </c>
      <c r="I4" s="51"/>
    </row>
    <row r="5" spans="1:9" ht="27" customHeight="1" x14ac:dyDescent="0.2">
      <c r="A5" s="7" t="s">
        <v>9</v>
      </c>
      <c r="B5" s="6"/>
      <c r="E5" s="3" t="s">
        <v>10</v>
      </c>
      <c r="F5" s="52">
        <v>70</v>
      </c>
      <c r="G5" s="15">
        <f>G6+G12+G26+G37+G45+G64+G69+G70</f>
        <v>0</v>
      </c>
      <c r="H5" s="15">
        <f>H6+H12+H26+H37+H45+H64+H69+H70</f>
        <v>0</v>
      </c>
      <c r="I5" s="51"/>
    </row>
    <row r="6" spans="1:9" ht="27" customHeight="1" x14ac:dyDescent="0.2">
      <c r="B6" s="5" t="s">
        <v>11</v>
      </c>
      <c r="C6" s="6"/>
      <c r="F6" s="53">
        <v>700</v>
      </c>
      <c r="G6" s="54">
        <f>G7+G8+G9+G10+G11</f>
        <v>0</v>
      </c>
      <c r="H6" s="54">
        <f>H7+H8+H9+H10+H11</f>
        <v>0</v>
      </c>
      <c r="I6" s="51"/>
    </row>
    <row r="7" spans="1:9" ht="27" customHeight="1" x14ac:dyDescent="0.2">
      <c r="C7" s="5" t="s">
        <v>12</v>
      </c>
      <c r="D7" s="5"/>
      <c r="E7" s="2"/>
      <c r="F7" s="13">
        <v>7000</v>
      </c>
      <c r="G7" s="55"/>
      <c r="H7" s="55"/>
      <c r="I7" s="51"/>
    </row>
    <row r="8" spans="1:9" ht="27" customHeight="1" x14ac:dyDescent="0.2">
      <c r="C8" s="5" t="s">
        <v>13</v>
      </c>
      <c r="D8" s="5"/>
      <c r="E8" s="2"/>
      <c r="F8" s="13">
        <v>7001</v>
      </c>
      <c r="G8" s="55"/>
      <c r="H8" s="55"/>
      <c r="I8" s="51"/>
    </row>
    <row r="9" spans="1:9" ht="27" customHeight="1" x14ac:dyDescent="0.2">
      <c r="C9" s="5" t="s">
        <v>14</v>
      </c>
      <c r="D9" s="5"/>
      <c r="E9" s="2"/>
      <c r="F9" s="13">
        <v>7002</v>
      </c>
      <c r="G9" s="55"/>
      <c r="H9" s="55"/>
      <c r="I9" s="51"/>
    </row>
    <row r="10" spans="1:9" ht="27" customHeight="1" x14ac:dyDescent="0.2">
      <c r="C10" s="5" t="s">
        <v>15</v>
      </c>
      <c r="D10" s="5"/>
      <c r="E10" s="2"/>
      <c r="F10" s="13">
        <v>7008</v>
      </c>
      <c r="G10" s="55"/>
      <c r="H10" s="55"/>
      <c r="I10" s="51"/>
    </row>
    <row r="11" spans="1:9" ht="27" customHeight="1" x14ac:dyDescent="0.2">
      <c r="C11" s="5" t="s">
        <v>16</v>
      </c>
      <c r="D11" s="5"/>
      <c r="E11" s="2"/>
      <c r="F11" s="13">
        <v>7009</v>
      </c>
      <c r="G11" s="55"/>
      <c r="H11" s="55"/>
      <c r="I11" s="51"/>
    </row>
    <row r="12" spans="1:9" ht="27" customHeight="1" x14ac:dyDescent="0.2">
      <c r="B12" s="5" t="s">
        <v>17</v>
      </c>
      <c r="C12" s="6"/>
      <c r="F12" s="53">
        <v>701</v>
      </c>
      <c r="G12" s="54">
        <f>G13+G18+G20+G21+G22+G23+G24+G25</f>
        <v>0</v>
      </c>
      <c r="H12" s="54">
        <f>H13+H18+H20+H21+H22+H23+H24+H25</f>
        <v>0</v>
      </c>
      <c r="I12" s="51"/>
    </row>
    <row r="13" spans="1:9" ht="27" customHeight="1" x14ac:dyDescent="0.2">
      <c r="C13" s="5" t="s">
        <v>18</v>
      </c>
      <c r="D13" s="5"/>
      <c r="E13" s="2"/>
      <c r="F13" s="13">
        <v>7010</v>
      </c>
      <c r="G13" s="15">
        <f>SUM(G14:G17)</f>
        <v>0</v>
      </c>
      <c r="H13" s="15">
        <f>SUM(H14:H17)</f>
        <v>0</v>
      </c>
      <c r="I13" s="51"/>
    </row>
    <row r="14" spans="1:9" ht="27" customHeight="1" x14ac:dyDescent="0.2">
      <c r="D14" s="4" t="s">
        <v>19</v>
      </c>
      <c r="F14" s="48">
        <v>70100</v>
      </c>
      <c r="G14" s="55"/>
      <c r="H14" s="55"/>
      <c r="I14" s="51"/>
    </row>
    <row r="15" spans="1:9" ht="27" customHeight="1" x14ac:dyDescent="0.2">
      <c r="D15" s="4" t="s">
        <v>20</v>
      </c>
      <c r="F15" s="48">
        <v>70101</v>
      </c>
      <c r="G15" s="55"/>
      <c r="H15" s="55"/>
      <c r="I15" s="51"/>
    </row>
    <row r="16" spans="1:9" ht="27" customHeight="1" x14ac:dyDescent="0.2">
      <c r="D16" s="4" t="s">
        <v>21</v>
      </c>
      <c r="F16" s="48">
        <v>70102</v>
      </c>
      <c r="G16" s="55"/>
      <c r="H16" s="55"/>
      <c r="I16" s="51"/>
    </row>
    <row r="17" spans="2:9" ht="27" customHeight="1" x14ac:dyDescent="0.2">
      <c r="D17" s="4" t="s">
        <v>22</v>
      </c>
      <c r="F17" s="48">
        <v>70103</v>
      </c>
      <c r="G17" s="55"/>
      <c r="H17" s="55"/>
      <c r="I17" s="51"/>
    </row>
    <row r="18" spans="2:9" ht="27" customHeight="1" x14ac:dyDescent="0.2">
      <c r="C18" s="5" t="s">
        <v>23</v>
      </c>
      <c r="D18" s="5"/>
      <c r="E18" s="2"/>
      <c r="F18" s="13">
        <v>7011</v>
      </c>
      <c r="G18" s="15"/>
      <c r="H18" s="15"/>
      <c r="I18" s="51"/>
    </row>
    <row r="19" spans="2:9" ht="27" customHeight="1" x14ac:dyDescent="0.2">
      <c r="C19" s="5" t="s">
        <v>24</v>
      </c>
      <c r="D19" s="5"/>
      <c r="E19" s="2"/>
      <c r="F19" s="48"/>
      <c r="G19" s="55"/>
      <c r="H19" s="55"/>
      <c r="I19" s="51"/>
    </row>
    <row r="20" spans="2:9" ht="27" customHeight="1" x14ac:dyDescent="0.2">
      <c r="C20" s="5" t="s">
        <v>25</v>
      </c>
      <c r="D20" s="5"/>
      <c r="E20" s="2"/>
      <c r="F20" s="13">
        <v>7012</v>
      </c>
      <c r="G20" s="15"/>
      <c r="H20" s="15"/>
      <c r="I20" s="51"/>
    </row>
    <row r="21" spans="2:9" ht="27" customHeight="1" x14ac:dyDescent="0.2">
      <c r="C21" s="5" t="s">
        <v>26</v>
      </c>
      <c r="D21" s="5"/>
      <c r="E21" s="2"/>
      <c r="F21" s="13">
        <v>7013</v>
      </c>
      <c r="G21" s="15"/>
      <c r="H21" s="15"/>
      <c r="I21" s="51"/>
    </row>
    <row r="22" spans="2:9" ht="27" customHeight="1" x14ac:dyDescent="0.2">
      <c r="C22" s="5" t="s">
        <v>27</v>
      </c>
      <c r="D22" s="5"/>
      <c r="E22" s="2"/>
      <c r="F22" s="13">
        <v>7014</v>
      </c>
      <c r="G22" s="15"/>
      <c r="H22" s="15"/>
      <c r="I22" s="51"/>
    </row>
    <row r="23" spans="2:9" ht="27" customHeight="1" x14ac:dyDescent="0.2">
      <c r="C23" s="5" t="s">
        <v>28</v>
      </c>
      <c r="D23" s="5"/>
      <c r="E23" s="2"/>
      <c r="F23" s="13">
        <v>7015</v>
      </c>
      <c r="G23" s="15"/>
      <c r="H23" s="15"/>
      <c r="I23" s="51"/>
    </row>
    <row r="24" spans="2:9" ht="27" customHeight="1" x14ac:dyDescent="0.2">
      <c r="C24" s="5" t="s">
        <v>29</v>
      </c>
      <c r="D24" s="5"/>
      <c r="E24" s="2"/>
      <c r="F24" s="13">
        <v>7016</v>
      </c>
      <c r="G24" s="15"/>
      <c r="H24" s="15"/>
      <c r="I24" s="51"/>
    </row>
    <row r="25" spans="2:9" ht="27" customHeight="1" x14ac:dyDescent="0.2">
      <c r="C25" s="5" t="s">
        <v>30</v>
      </c>
      <c r="D25" s="5"/>
      <c r="E25" s="2"/>
      <c r="F25" s="13">
        <v>7019</v>
      </c>
      <c r="G25" s="15"/>
      <c r="H25" s="15"/>
      <c r="I25" s="51"/>
    </row>
    <row r="26" spans="2:9" ht="27" customHeight="1" x14ac:dyDescent="0.2">
      <c r="B26" s="5" t="s">
        <v>31</v>
      </c>
      <c r="C26" s="6"/>
      <c r="F26" s="53">
        <v>702</v>
      </c>
      <c r="G26" s="54">
        <f>G27+G28+G29+G30+G31+G32+G33+G35+G36</f>
        <v>0</v>
      </c>
      <c r="H26" s="54">
        <f>H27+H28+H29+H30+H31+H32+H33+H35+H36</f>
        <v>0</v>
      </c>
      <c r="I26" s="51"/>
    </row>
    <row r="27" spans="2:9" ht="27" customHeight="1" x14ac:dyDescent="0.2">
      <c r="C27" s="5" t="s">
        <v>32</v>
      </c>
      <c r="D27" s="5"/>
      <c r="E27" s="2"/>
      <c r="F27" s="13">
        <v>7020</v>
      </c>
      <c r="G27" s="15"/>
      <c r="H27" s="15"/>
      <c r="I27" s="51"/>
    </row>
    <row r="28" spans="2:9" ht="27" customHeight="1" x14ac:dyDescent="0.2">
      <c r="C28" s="5" t="s">
        <v>33</v>
      </c>
      <c r="D28" s="5"/>
      <c r="E28" s="2"/>
      <c r="F28" s="13">
        <v>7021</v>
      </c>
      <c r="G28" s="15"/>
      <c r="H28" s="15"/>
      <c r="I28" s="51"/>
    </row>
    <row r="29" spans="2:9" ht="27" customHeight="1" x14ac:dyDescent="0.2">
      <c r="C29" s="5" t="s">
        <v>34</v>
      </c>
      <c r="D29" s="5"/>
      <c r="E29" s="2"/>
      <c r="F29" s="13">
        <v>7022</v>
      </c>
      <c r="G29" s="15"/>
      <c r="H29" s="15"/>
      <c r="I29" s="51"/>
    </row>
    <row r="30" spans="2:9" ht="27" customHeight="1" x14ac:dyDescent="0.2">
      <c r="C30" s="5" t="s">
        <v>35</v>
      </c>
      <c r="D30" s="5"/>
      <c r="E30" s="2"/>
      <c r="F30" s="13">
        <v>7023</v>
      </c>
      <c r="G30" s="15"/>
      <c r="H30" s="15"/>
      <c r="I30" s="51"/>
    </row>
    <row r="31" spans="2:9" ht="27" customHeight="1" x14ac:dyDescent="0.2">
      <c r="C31" s="5" t="s">
        <v>36</v>
      </c>
      <c r="D31" s="5"/>
      <c r="E31" s="2"/>
      <c r="F31" s="13">
        <v>7024</v>
      </c>
      <c r="G31" s="15"/>
      <c r="H31" s="15"/>
      <c r="I31" s="51"/>
    </row>
    <row r="32" spans="2:9" ht="27" customHeight="1" x14ac:dyDescent="0.2">
      <c r="C32" s="5" t="s">
        <v>37</v>
      </c>
      <c r="D32" s="5"/>
      <c r="E32" s="2"/>
      <c r="F32" s="13">
        <v>7025</v>
      </c>
      <c r="G32" s="15"/>
      <c r="H32" s="15"/>
      <c r="I32" s="51"/>
    </row>
    <row r="33" spans="2:9" ht="27" customHeight="1" x14ac:dyDescent="0.2">
      <c r="C33" s="5" t="s">
        <v>38</v>
      </c>
      <c r="D33" s="5"/>
      <c r="E33" s="2"/>
      <c r="F33" s="13">
        <v>7026</v>
      </c>
      <c r="G33" s="15"/>
      <c r="H33" s="15"/>
      <c r="I33" s="51"/>
    </row>
    <row r="34" spans="2:9" ht="27" customHeight="1" x14ac:dyDescent="0.2">
      <c r="C34" s="5" t="s">
        <v>39</v>
      </c>
      <c r="D34" s="5"/>
      <c r="E34" s="2"/>
      <c r="F34" s="13"/>
      <c r="G34" s="15"/>
      <c r="H34" s="15"/>
      <c r="I34" s="51"/>
    </row>
    <row r="35" spans="2:9" ht="27" customHeight="1" x14ac:dyDescent="0.2">
      <c r="C35" s="5" t="s">
        <v>40</v>
      </c>
      <c r="D35" s="5"/>
      <c r="E35" s="2"/>
      <c r="F35" s="13">
        <v>7027</v>
      </c>
      <c r="G35" s="15"/>
      <c r="H35" s="15"/>
      <c r="I35" s="51"/>
    </row>
    <row r="36" spans="2:9" ht="27" customHeight="1" x14ac:dyDescent="0.2">
      <c r="C36" s="5" t="s">
        <v>41</v>
      </c>
      <c r="D36" s="5"/>
      <c r="E36" s="2"/>
      <c r="F36" s="13">
        <v>7029</v>
      </c>
      <c r="G36" s="15"/>
      <c r="H36" s="15"/>
      <c r="I36" s="51"/>
    </row>
    <row r="37" spans="2:9" ht="27" customHeight="1" x14ac:dyDescent="0.2">
      <c r="B37" s="5" t="s">
        <v>42</v>
      </c>
      <c r="C37" s="6"/>
      <c r="F37" s="53">
        <v>703</v>
      </c>
      <c r="G37" s="54">
        <f>G38+G41+G42+G43+G44</f>
        <v>0</v>
      </c>
      <c r="H37" s="54">
        <f>H38+H41+H42+H43+H44</f>
        <v>0</v>
      </c>
      <c r="I37" s="51"/>
    </row>
    <row r="38" spans="2:9" ht="27" customHeight="1" x14ac:dyDescent="0.2">
      <c r="C38" s="5" t="s">
        <v>43</v>
      </c>
      <c r="D38" s="5"/>
      <c r="E38" s="2"/>
      <c r="F38" s="13">
        <v>7030</v>
      </c>
      <c r="G38" s="15">
        <f>SUM(G39:G40)</f>
        <v>0</v>
      </c>
      <c r="H38" s="15">
        <f>SUM(H39:H40)</f>
        <v>0</v>
      </c>
      <c r="I38" s="51"/>
    </row>
    <row r="39" spans="2:9" ht="27" customHeight="1" x14ac:dyDescent="0.2">
      <c r="D39" s="18" t="s">
        <v>44</v>
      </c>
      <c r="F39" s="48">
        <v>70301</v>
      </c>
      <c r="G39" s="55"/>
      <c r="H39" s="55"/>
      <c r="I39" s="51"/>
    </row>
    <row r="40" spans="2:9" ht="27" customHeight="1" x14ac:dyDescent="0.2">
      <c r="D40" s="18" t="s">
        <v>45</v>
      </c>
      <c r="F40" s="48">
        <v>70302</v>
      </c>
      <c r="G40" s="55"/>
      <c r="H40" s="55"/>
      <c r="I40" s="51"/>
    </row>
    <row r="41" spans="2:9" ht="27" customHeight="1" x14ac:dyDescent="0.2">
      <c r="C41" s="5" t="s">
        <v>46</v>
      </c>
      <c r="D41" s="5"/>
      <c r="E41" s="2"/>
      <c r="F41" s="13">
        <v>7031</v>
      </c>
      <c r="G41" s="15"/>
      <c r="H41" s="15"/>
      <c r="I41" s="51"/>
    </row>
    <row r="42" spans="2:9" ht="27" customHeight="1" x14ac:dyDescent="0.2">
      <c r="C42" s="56" t="s">
        <v>47</v>
      </c>
      <c r="D42" s="56"/>
      <c r="E42" s="2"/>
      <c r="F42" s="13">
        <v>7032</v>
      </c>
      <c r="G42" s="15"/>
      <c r="H42" s="15"/>
      <c r="I42" s="51"/>
    </row>
    <row r="43" spans="2:9" ht="27" customHeight="1" x14ac:dyDescent="0.2">
      <c r="C43" s="56" t="s">
        <v>48</v>
      </c>
      <c r="D43" s="56"/>
      <c r="E43" s="2"/>
      <c r="F43" s="13">
        <v>7033</v>
      </c>
      <c r="G43" s="15"/>
      <c r="H43" s="15"/>
      <c r="I43" s="51"/>
    </row>
    <row r="44" spans="2:9" ht="27" customHeight="1" x14ac:dyDescent="0.2">
      <c r="C44" s="5" t="s">
        <v>49</v>
      </c>
      <c r="D44" s="5"/>
      <c r="E44" s="2"/>
      <c r="F44" s="13">
        <v>7039</v>
      </c>
      <c r="G44" s="15"/>
      <c r="H44" s="15"/>
      <c r="I44" s="51"/>
    </row>
    <row r="45" spans="2:9" ht="27" customHeight="1" x14ac:dyDescent="0.2">
      <c r="B45" s="5" t="s">
        <v>50</v>
      </c>
      <c r="C45" s="6"/>
      <c r="F45" s="53">
        <v>704</v>
      </c>
      <c r="G45" s="54">
        <f>+G46+G47+G48+G55+G57+G58+G60+G62+G63</f>
        <v>0</v>
      </c>
      <c r="H45" s="54">
        <f>+H46+H47+H48+H55+H57+H58+H60+H62+H63</f>
        <v>0</v>
      </c>
      <c r="I45" s="51"/>
    </row>
    <row r="46" spans="2:9" ht="27" customHeight="1" x14ac:dyDescent="0.2">
      <c r="C46" s="5" t="s">
        <v>51</v>
      </c>
      <c r="D46" s="5"/>
      <c r="E46" s="2"/>
      <c r="F46" s="13">
        <v>7040</v>
      </c>
      <c r="G46" s="55"/>
      <c r="H46" s="55"/>
      <c r="I46" s="51"/>
    </row>
    <row r="47" spans="2:9" ht="27" customHeight="1" x14ac:dyDescent="0.2">
      <c r="C47" s="5" t="s">
        <v>52</v>
      </c>
      <c r="D47" s="5"/>
      <c r="E47" s="2"/>
      <c r="F47" s="13">
        <v>7041</v>
      </c>
      <c r="G47" s="55"/>
      <c r="H47" s="55"/>
      <c r="I47" s="51"/>
    </row>
    <row r="48" spans="2:9" ht="27" customHeight="1" x14ac:dyDescent="0.2">
      <c r="C48" s="5" t="s">
        <v>53</v>
      </c>
      <c r="D48" s="5"/>
      <c r="E48" s="2"/>
      <c r="F48" s="13">
        <v>7042</v>
      </c>
      <c r="G48" s="15">
        <f>SUM(G50:G54)</f>
        <v>0</v>
      </c>
      <c r="H48" s="15">
        <f>SUM(H50:H54)</f>
        <v>0</v>
      </c>
      <c r="I48" s="51"/>
    </row>
    <row r="49" spans="2:9" ht="27" customHeight="1" x14ac:dyDescent="0.2">
      <c r="D49" s="4" t="s">
        <v>54</v>
      </c>
      <c r="F49" s="48"/>
      <c r="G49" s="55"/>
      <c r="H49" s="55"/>
      <c r="I49" s="51"/>
    </row>
    <row r="50" spans="2:9" ht="27" customHeight="1" x14ac:dyDescent="0.2">
      <c r="D50" s="4" t="s">
        <v>55</v>
      </c>
      <c r="F50" s="48">
        <v>70420</v>
      </c>
      <c r="G50" s="55"/>
      <c r="H50" s="55"/>
      <c r="I50" s="51"/>
    </row>
    <row r="51" spans="2:9" ht="27" customHeight="1" x14ac:dyDescent="0.2">
      <c r="D51" s="4" t="s">
        <v>56</v>
      </c>
      <c r="F51" s="48">
        <v>70421</v>
      </c>
      <c r="G51" s="55"/>
      <c r="H51" s="55"/>
      <c r="I51" s="51"/>
    </row>
    <row r="52" spans="2:9" ht="27" customHeight="1" x14ac:dyDescent="0.2">
      <c r="D52" s="4" t="s">
        <v>57</v>
      </c>
      <c r="F52" s="48">
        <v>70422</v>
      </c>
      <c r="G52" s="55"/>
      <c r="H52" s="55"/>
      <c r="I52" s="51"/>
    </row>
    <row r="53" spans="2:9" ht="27" customHeight="1" x14ac:dyDescent="0.2">
      <c r="D53" s="4" t="s">
        <v>58</v>
      </c>
      <c r="F53" s="48">
        <v>70428</v>
      </c>
      <c r="G53" s="55"/>
      <c r="H53" s="55"/>
      <c r="I53" s="51"/>
    </row>
    <row r="54" spans="2:9" ht="27" customHeight="1" x14ac:dyDescent="0.2">
      <c r="D54" s="5" t="s">
        <v>59</v>
      </c>
      <c r="E54" s="2"/>
      <c r="F54" s="48">
        <v>70429</v>
      </c>
      <c r="G54" s="55"/>
      <c r="H54" s="55"/>
      <c r="I54" s="51"/>
    </row>
    <row r="55" spans="2:9" ht="27" customHeight="1" x14ac:dyDescent="0.2">
      <c r="C55" s="5" t="s">
        <v>60</v>
      </c>
      <c r="D55" s="5"/>
      <c r="E55" s="2"/>
      <c r="F55" s="13">
        <v>7043</v>
      </c>
      <c r="G55" s="55"/>
      <c r="H55" s="55"/>
      <c r="I55" s="51"/>
    </row>
    <row r="56" spans="2:9" ht="27" customHeight="1" x14ac:dyDescent="0.2">
      <c r="C56" s="5" t="s">
        <v>61</v>
      </c>
      <c r="D56" s="5"/>
      <c r="E56" s="2"/>
      <c r="F56" s="48"/>
      <c r="G56" s="55"/>
      <c r="H56" s="55"/>
      <c r="I56" s="51"/>
    </row>
    <row r="57" spans="2:9" ht="27" customHeight="1" x14ac:dyDescent="0.2">
      <c r="C57" s="5" t="s">
        <v>62</v>
      </c>
      <c r="D57" s="5"/>
      <c r="E57" s="2"/>
      <c r="F57" s="13">
        <v>7044</v>
      </c>
      <c r="G57" s="55"/>
      <c r="H57" s="55"/>
      <c r="I57" s="51"/>
    </row>
    <row r="58" spans="2:9" ht="27" customHeight="1" x14ac:dyDescent="0.2">
      <c r="C58" s="5" t="s">
        <v>63</v>
      </c>
      <c r="D58" s="5"/>
      <c r="E58" s="2"/>
      <c r="F58" s="13">
        <v>7045</v>
      </c>
      <c r="G58" s="55"/>
      <c r="H58" s="55"/>
      <c r="I58" s="51"/>
    </row>
    <row r="59" spans="2:9" ht="27" customHeight="1" x14ac:dyDescent="0.2">
      <c r="C59" s="5" t="s">
        <v>64</v>
      </c>
      <c r="D59" s="5"/>
      <c r="E59" s="2"/>
      <c r="F59" s="13"/>
      <c r="G59" s="55"/>
      <c r="H59" s="55"/>
      <c r="I59" s="51"/>
    </row>
    <row r="60" spans="2:9" ht="27" customHeight="1" x14ac:dyDescent="0.2">
      <c r="C60" s="5" t="s">
        <v>65</v>
      </c>
      <c r="D60" s="5"/>
      <c r="E60" s="2"/>
      <c r="F60" s="13">
        <v>7046</v>
      </c>
      <c r="G60" s="55"/>
      <c r="H60" s="55"/>
      <c r="I60" s="51"/>
    </row>
    <row r="61" spans="2:9" ht="27" customHeight="1" x14ac:dyDescent="0.2">
      <c r="C61" s="5" t="s">
        <v>66</v>
      </c>
      <c r="D61" s="5"/>
      <c r="E61" s="2"/>
      <c r="F61" s="13"/>
      <c r="G61" s="55"/>
      <c r="H61" s="55"/>
      <c r="I61" s="51"/>
    </row>
    <row r="62" spans="2:9" ht="27" customHeight="1" x14ac:dyDescent="0.2">
      <c r="C62" s="5" t="s">
        <v>67</v>
      </c>
      <c r="D62" s="5"/>
      <c r="E62" s="2"/>
      <c r="F62" s="13">
        <v>7048</v>
      </c>
      <c r="G62" s="55"/>
      <c r="H62" s="55"/>
      <c r="I62" s="51"/>
    </row>
    <row r="63" spans="2:9" ht="27" customHeight="1" x14ac:dyDescent="0.2">
      <c r="C63" s="5" t="s">
        <v>68</v>
      </c>
      <c r="D63" s="5"/>
      <c r="E63" s="2"/>
      <c r="F63" s="13">
        <v>7049</v>
      </c>
      <c r="G63" s="55"/>
      <c r="H63" s="55"/>
      <c r="I63" s="51"/>
    </row>
    <row r="64" spans="2:9" ht="27" customHeight="1" x14ac:dyDescent="0.2">
      <c r="B64" s="5" t="s">
        <v>69</v>
      </c>
      <c r="C64" s="6"/>
      <c r="F64" s="53">
        <v>706</v>
      </c>
      <c r="G64" s="54">
        <f>SUM(G65:G68)</f>
        <v>0</v>
      </c>
      <c r="H64" s="54">
        <f>SUM(H65:H68)</f>
        <v>0</v>
      </c>
      <c r="I64" s="51"/>
    </row>
    <row r="65" spans="1:9" ht="27" customHeight="1" x14ac:dyDescent="0.2">
      <c r="C65" s="5" t="s">
        <v>70</v>
      </c>
      <c r="D65" s="5"/>
      <c r="E65" s="2"/>
      <c r="F65" s="13">
        <v>7060</v>
      </c>
      <c r="G65" s="55"/>
      <c r="H65" s="55"/>
      <c r="I65" s="51"/>
    </row>
    <row r="66" spans="1:9" ht="27" customHeight="1" x14ac:dyDescent="0.2">
      <c r="C66" s="5" t="s">
        <v>71</v>
      </c>
      <c r="D66" s="5"/>
      <c r="E66" s="2"/>
      <c r="F66" s="13">
        <v>7061</v>
      </c>
      <c r="G66" s="55"/>
      <c r="H66" s="55"/>
      <c r="I66" s="51"/>
    </row>
    <row r="67" spans="1:9" ht="27" customHeight="1" x14ac:dyDescent="0.2">
      <c r="C67" s="5" t="s">
        <v>72</v>
      </c>
      <c r="D67" s="5"/>
      <c r="E67" s="2"/>
      <c r="F67" s="13">
        <v>7062</v>
      </c>
      <c r="G67" s="55"/>
      <c r="H67" s="55"/>
      <c r="I67" s="51"/>
    </row>
    <row r="68" spans="1:9" ht="27" customHeight="1" x14ac:dyDescent="0.2">
      <c r="C68" s="5" t="s">
        <v>73</v>
      </c>
      <c r="D68" s="5"/>
      <c r="E68" s="2"/>
      <c r="F68" s="13">
        <v>7063</v>
      </c>
      <c r="G68" s="55"/>
      <c r="H68" s="55"/>
      <c r="I68" s="51"/>
    </row>
    <row r="69" spans="1:9" ht="27" customHeight="1" x14ac:dyDescent="0.2">
      <c r="B69" s="5" t="s">
        <v>74</v>
      </c>
      <c r="C69" s="6"/>
      <c r="F69" s="53">
        <v>707</v>
      </c>
      <c r="G69" s="57"/>
      <c r="H69" s="57"/>
      <c r="I69" s="51"/>
    </row>
    <row r="70" spans="1:9" ht="27" customHeight="1" x14ac:dyDescent="0.2">
      <c r="B70" s="5" t="s">
        <v>75</v>
      </c>
      <c r="C70" s="6"/>
      <c r="F70" s="53">
        <v>708</v>
      </c>
      <c r="G70" s="57"/>
      <c r="H70" s="57"/>
      <c r="I70" s="51"/>
    </row>
    <row r="71" spans="1:9" ht="27" customHeight="1" x14ac:dyDescent="0.2">
      <c r="A71" s="7" t="s">
        <v>76</v>
      </c>
      <c r="B71" s="6"/>
      <c r="F71" s="52">
        <v>71</v>
      </c>
      <c r="G71" s="55"/>
      <c r="H71" s="55"/>
      <c r="I71" s="51"/>
    </row>
    <row r="72" spans="1:9" ht="27" customHeight="1" x14ac:dyDescent="0.2">
      <c r="A72" s="7" t="s">
        <v>77</v>
      </c>
      <c r="B72" s="6"/>
      <c r="F72" s="52">
        <v>72</v>
      </c>
      <c r="G72" s="55"/>
      <c r="H72" s="55"/>
      <c r="I72" s="51"/>
    </row>
    <row r="73" spans="1:9" ht="27" customHeight="1" x14ac:dyDescent="0.2">
      <c r="A73" s="7" t="s">
        <v>78</v>
      </c>
      <c r="B73" s="6"/>
      <c r="E73" s="3" t="s">
        <v>10</v>
      </c>
      <c r="F73" s="52">
        <v>73</v>
      </c>
      <c r="G73" s="15">
        <f>G74+G77+G80+G87+G90+G91+G92+G119+G154</f>
        <v>0</v>
      </c>
      <c r="H73" s="15">
        <f>H74+H77+H80+H87+H90+H91+H92+H119+H154</f>
        <v>0</v>
      </c>
      <c r="I73" s="51"/>
    </row>
    <row r="74" spans="1:9" ht="27" customHeight="1" x14ac:dyDescent="0.2">
      <c r="B74" s="5" t="s">
        <v>79</v>
      </c>
      <c r="C74" s="6"/>
      <c r="F74" s="13">
        <v>730</v>
      </c>
      <c r="G74" s="15">
        <f>SUM(G75:G76)</f>
        <v>0</v>
      </c>
      <c r="H74" s="15">
        <f>SUM(H75:H76)</f>
        <v>0</v>
      </c>
      <c r="I74" s="51"/>
    </row>
    <row r="75" spans="1:9" ht="27" customHeight="1" x14ac:dyDescent="0.2">
      <c r="C75" s="5" t="s">
        <v>80</v>
      </c>
      <c r="D75" s="5"/>
      <c r="E75" s="2"/>
      <c r="F75" s="13">
        <v>7300</v>
      </c>
      <c r="G75" s="55"/>
      <c r="H75" s="55"/>
      <c r="I75" s="51"/>
    </row>
    <row r="76" spans="1:9" ht="27" customHeight="1" x14ac:dyDescent="0.2">
      <c r="C76" s="5" t="s">
        <v>81</v>
      </c>
      <c r="D76" s="5"/>
      <c r="E76" s="2"/>
      <c r="F76" s="13">
        <v>7301</v>
      </c>
      <c r="G76" s="55"/>
      <c r="H76" s="55"/>
      <c r="I76" s="51"/>
    </row>
    <row r="77" spans="1:9" ht="27" customHeight="1" x14ac:dyDescent="0.2">
      <c r="B77" s="5" t="s">
        <v>82</v>
      </c>
      <c r="C77" s="6"/>
      <c r="F77" s="13">
        <v>731</v>
      </c>
      <c r="G77" s="15">
        <f>SUM(G78:G79)</f>
        <v>0</v>
      </c>
      <c r="H77" s="15">
        <f>SUM(H78:H79)</f>
        <v>0</v>
      </c>
      <c r="I77" s="51"/>
    </row>
    <row r="78" spans="1:9" ht="27" customHeight="1" x14ac:dyDescent="0.2">
      <c r="C78" s="5" t="s">
        <v>83</v>
      </c>
      <c r="D78" s="5"/>
      <c r="E78" s="2"/>
      <c r="F78" s="13">
        <v>7310</v>
      </c>
      <c r="G78" s="55"/>
      <c r="H78" s="55"/>
      <c r="I78" s="51"/>
    </row>
    <row r="79" spans="1:9" ht="27" customHeight="1" x14ac:dyDescent="0.2">
      <c r="C79" s="5" t="s">
        <v>81</v>
      </c>
      <c r="D79" s="5"/>
      <c r="E79" s="2"/>
      <c r="F79" s="13">
        <v>7311</v>
      </c>
      <c r="G79" s="55"/>
      <c r="H79" s="55"/>
      <c r="I79" s="51"/>
    </row>
    <row r="80" spans="1:9" ht="27" customHeight="1" x14ac:dyDescent="0.2">
      <c r="B80" s="5" t="s">
        <v>84</v>
      </c>
      <c r="C80" s="6"/>
      <c r="F80" s="13">
        <v>732</v>
      </c>
      <c r="G80" s="15">
        <f>SUM(G81:G83)</f>
        <v>0</v>
      </c>
      <c r="H80" s="15">
        <f>SUM(H81:H83)</f>
        <v>0</v>
      </c>
      <c r="I80" s="51"/>
    </row>
    <row r="81" spans="2:9" ht="27" customHeight="1" x14ac:dyDescent="0.2">
      <c r="C81" s="5" t="s">
        <v>85</v>
      </c>
      <c r="D81" s="5"/>
      <c r="E81" s="2"/>
      <c r="F81" s="13">
        <v>7320</v>
      </c>
      <c r="G81" s="55"/>
      <c r="H81" s="55"/>
      <c r="I81" s="51"/>
    </row>
    <row r="82" spans="2:9" ht="27" customHeight="1" x14ac:dyDescent="0.2">
      <c r="C82" s="5" t="s">
        <v>86</v>
      </c>
      <c r="D82" s="5"/>
      <c r="E82" s="2"/>
      <c r="F82" s="13">
        <v>7321</v>
      </c>
      <c r="G82" s="55"/>
      <c r="H82" s="55"/>
      <c r="I82" s="51"/>
    </row>
    <row r="83" spans="2:9" ht="27" customHeight="1" x14ac:dyDescent="0.2">
      <c r="C83" s="5" t="s">
        <v>87</v>
      </c>
      <c r="D83" s="5"/>
      <c r="E83" s="2"/>
      <c r="F83" s="13">
        <v>7322</v>
      </c>
      <c r="G83" s="15">
        <f>SUM(G84:G86)</f>
        <v>0</v>
      </c>
      <c r="H83" s="15">
        <f>SUM(H84:H86)</f>
        <v>0</v>
      </c>
      <c r="I83" s="51"/>
    </row>
    <row r="84" spans="2:9" ht="27" customHeight="1" x14ac:dyDescent="0.2">
      <c r="D84" s="18" t="s">
        <v>88</v>
      </c>
      <c r="E84" s="2"/>
      <c r="F84" s="48">
        <v>73221</v>
      </c>
      <c r="G84" s="55"/>
      <c r="H84" s="55"/>
      <c r="I84" s="51"/>
    </row>
    <row r="85" spans="2:9" ht="27" customHeight="1" x14ac:dyDescent="0.2">
      <c r="D85" s="18" t="s">
        <v>89</v>
      </c>
      <c r="E85" s="2"/>
      <c r="F85" s="48">
        <v>73222</v>
      </c>
      <c r="G85" s="55"/>
      <c r="H85" s="55"/>
      <c r="I85" s="51"/>
    </row>
    <row r="86" spans="2:9" ht="27" customHeight="1" x14ac:dyDescent="0.2">
      <c r="D86" s="18" t="s">
        <v>90</v>
      </c>
      <c r="E86" s="2"/>
      <c r="F86" s="48">
        <v>73223</v>
      </c>
      <c r="G86" s="55"/>
      <c r="H86" s="55"/>
      <c r="I86" s="51"/>
    </row>
    <row r="87" spans="2:9" ht="27" customHeight="1" x14ac:dyDescent="0.2">
      <c r="B87" s="5" t="s">
        <v>91</v>
      </c>
      <c r="C87" s="6"/>
      <c r="F87" s="13">
        <v>733</v>
      </c>
      <c r="G87" s="15">
        <f>SUM(G88:G89)</f>
        <v>0</v>
      </c>
      <c r="H87" s="15">
        <f>SUM(H88:H89)</f>
        <v>0</v>
      </c>
      <c r="I87" s="51"/>
    </row>
    <row r="88" spans="2:9" ht="27" customHeight="1" x14ac:dyDescent="0.2">
      <c r="C88" s="5" t="s">
        <v>92</v>
      </c>
      <c r="D88" s="5"/>
      <c r="E88" s="2"/>
      <c r="F88" s="13">
        <v>7330</v>
      </c>
      <c r="G88" s="55"/>
      <c r="H88" s="55"/>
      <c r="I88" s="51"/>
    </row>
    <row r="89" spans="2:9" ht="27" customHeight="1" x14ac:dyDescent="0.2">
      <c r="C89" s="5" t="s">
        <v>93</v>
      </c>
      <c r="D89" s="5"/>
      <c r="E89" s="2"/>
      <c r="F89" s="13">
        <v>7331</v>
      </c>
      <c r="G89" s="55"/>
      <c r="H89" s="55"/>
      <c r="I89" s="51"/>
    </row>
    <row r="90" spans="2:9" ht="27" customHeight="1" x14ac:dyDescent="0.2">
      <c r="B90" s="5" t="s">
        <v>94</v>
      </c>
      <c r="C90" s="6"/>
      <c r="F90" s="13">
        <v>734</v>
      </c>
      <c r="G90" s="55"/>
      <c r="H90" s="55"/>
      <c r="I90" s="51"/>
    </row>
    <row r="91" spans="2:9" ht="27" customHeight="1" thickBot="1" x14ac:dyDescent="0.25">
      <c r="B91" s="5" t="s">
        <v>95</v>
      </c>
      <c r="C91" s="6"/>
      <c r="F91" s="13">
        <v>735</v>
      </c>
      <c r="G91" s="55"/>
      <c r="H91" s="55"/>
      <c r="I91" s="51"/>
    </row>
    <row r="92" spans="2:9" ht="27" customHeight="1" x14ac:dyDescent="0.2">
      <c r="B92" s="155" t="s">
        <v>96</v>
      </c>
      <c r="C92" s="156"/>
      <c r="D92" s="157"/>
      <c r="E92" s="158"/>
      <c r="F92" s="159">
        <v>736</v>
      </c>
      <c r="G92" s="160">
        <f>G93+G106</f>
        <v>0</v>
      </c>
      <c r="H92" s="161">
        <f>H93+H106</f>
        <v>0</v>
      </c>
      <c r="I92" s="149"/>
    </row>
    <row r="93" spans="2:9" ht="27" customHeight="1" x14ac:dyDescent="0.2">
      <c r="B93" s="162"/>
      <c r="C93" s="150" t="s">
        <v>97</v>
      </c>
      <c r="D93" s="150"/>
      <c r="E93" s="151"/>
      <c r="F93" s="53">
        <v>7361</v>
      </c>
      <c r="G93" s="54">
        <f>G94+G95+G96+G97+G98+G99+G103+G104+G105</f>
        <v>0</v>
      </c>
      <c r="H93" s="163">
        <f>H94+H95+H96+H97+H98+H99+H103+H104+H105</f>
        <v>0</v>
      </c>
      <c r="I93" s="149"/>
    </row>
    <row r="94" spans="2:9" ht="27" customHeight="1" x14ac:dyDescent="0.2">
      <c r="B94" s="162"/>
      <c r="C94" s="150"/>
      <c r="D94" s="152" t="s">
        <v>98</v>
      </c>
      <c r="E94" s="153"/>
      <c r="F94" s="154">
        <v>73610</v>
      </c>
      <c r="G94" s="57"/>
      <c r="H94" s="164"/>
      <c r="I94" s="149"/>
    </row>
    <row r="95" spans="2:9" ht="27" customHeight="1" x14ac:dyDescent="0.2">
      <c r="B95" s="162"/>
      <c r="C95" s="150"/>
      <c r="D95" s="152" t="s">
        <v>99</v>
      </c>
      <c r="E95" s="153"/>
      <c r="F95" s="154">
        <v>73611</v>
      </c>
      <c r="G95" s="57"/>
      <c r="H95" s="164"/>
      <c r="I95" s="149"/>
    </row>
    <row r="96" spans="2:9" ht="27" customHeight="1" x14ac:dyDescent="0.2">
      <c r="B96" s="162"/>
      <c r="C96" s="150"/>
      <c r="D96" s="152" t="s">
        <v>100</v>
      </c>
      <c r="E96" s="153"/>
      <c r="F96" s="154">
        <v>73612</v>
      </c>
      <c r="G96" s="57"/>
      <c r="H96" s="164"/>
      <c r="I96" s="149"/>
    </row>
    <row r="97" spans="2:9" ht="27" customHeight="1" x14ac:dyDescent="0.2">
      <c r="B97" s="162"/>
      <c r="C97" s="150"/>
      <c r="D97" s="152" t="s">
        <v>101</v>
      </c>
      <c r="E97" s="153"/>
      <c r="F97" s="154">
        <v>73613</v>
      </c>
      <c r="G97" s="57"/>
      <c r="H97" s="164"/>
      <c r="I97" s="149"/>
    </row>
    <row r="98" spans="2:9" ht="27" customHeight="1" x14ac:dyDescent="0.2">
      <c r="B98" s="162"/>
      <c r="C98" s="150"/>
      <c r="D98" s="152" t="s">
        <v>102</v>
      </c>
      <c r="E98" s="153"/>
      <c r="F98" s="154">
        <v>73614</v>
      </c>
      <c r="G98" s="57"/>
      <c r="H98" s="164"/>
      <c r="I98" s="149"/>
    </row>
    <row r="99" spans="2:9" ht="27" customHeight="1" x14ac:dyDescent="0.2">
      <c r="B99" s="162"/>
      <c r="C99" s="150"/>
      <c r="D99" s="152" t="s">
        <v>103</v>
      </c>
      <c r="E99" s="153"/>
      <c r="F99" s="154">
        <v>73615</v>
      </c>
      <c r="G99" s="57">
        <f>SUM(G100:G102)</f>
        <v>0</v>
      </c>
      <c r="H99" s="164">
        <f>SUM(H100:H102)</f>
        <v>0</v>
      </c>
      <c r="I99" s="149"/>
    </row>
    <row r="100" spans="2:9" ht="27" customHeight="1" x14ac:dyDescent="0.2">
      <c r="B100" s="162"/>
      <c r="C100" s="150"/>
      <c r="D100" s="152" t="s">
        <v>104</v>
      </c>
      <c r="E100" s="153"/>
      <c r="F100" s="154" t="s">
        <v>105</v>
      </c>
      <c r="G100" s="57"/>
      <c r="H100" s="164"/>
      <c r="I100" s="149"/>
    </row>
    <row r="101" spans="2:9" ht="27" customHeight="1" x14ac:dyDescent="0.2">
      <c r="B101" s="162"/>
      <c r="C101" s="150"/>
      <c r="D101" s="152" t="s">
        <v>106</v>
      </c>
      <c r="E101" s="153"/>
      <c r="F101" s="154" t="s">
        <v>107</v>
      </c>
      <c r="G101" s="57"/>
      <c r="H101" s="164"/>
      <c r="I101" s="149"/>
    </row>
    <row r="102" spans="2:9" ht="27" customHeight="1" x14ac:dyDescent="0.2">
      <c r="B102" s="162"/>
      <c r="C102" s="150"/>
      <c r="D102" s="152" t="s">
        <v>108</v>
      </c>
      <c r="E102" s="153"/>
      <c r="F102" s="154" t="s">
        <v>109</v>
      </c>
      <c r="G102" s="57"/>
      <c r="H102" s="164"/>
      <c r="I102" s="149"/>
    </row>
    <row r="103" spans="2:9" ht="27" customHeight="1" x14ac:dyDescent="0.2">
      <c r="B103" s="162"/>
      <c r="C103" s="150"/>
      <c r="D103" s="152" t="s">
        <v>110</v>
      </c>
      <c r="E103" s="153"/>
      <c r="F103" s="154">
        <v>73616</v>
      </c>
      <c r="G103" s="57"/>
      <c r="H103" s="164"/>
      <c r="I103" s="149"/>
    </row>
    <row r="104" spans="2:9" ht="27" customHeight="1" x14ac:dyDescent="0.2">
      <c r="B104" s="162"/>
      <c r="C104" s="150"/>
      <c r="D104" s="152" t="s">
        <v>111</v>
      </c>
      <c r="E104" s="153"/>
      <c r="F104" s="154">
        <v>73617</v>
      </c>
      <c r="G104" s="57"/>
      <c r="H104" s="164"/>
      <c r="I104" s="149"/>
    </row>
    <row r="105" spans="2:9" ht="27" customHeight="1" x14ac:dyDescent="0.2">
      <c r="B105" s="162"/>
      <c r="C105" s="150"/>
      <c r="D105" s="152" t="s">
        <v>112</v>
      </c>
      <c r="E105" s="153"/>
      <c r="F105" s="154">
        <v>73619</v>
      </c>
      <c r="G105" s="57"/>
      <c r="H105" s="164"/>
      <c r="I105" s="149"/>
    </row>
    <row r="106" spans="2:9" ht="24.95" customHeight="1" x14ac:dyDescent="0.2">
      <c r="B106" s="162"/>
      <c r="C106" s="150" t="s">
        <v>113</v>
      </c>
      <c r="D106" s="150"/>
      <c r="E106" s="151"/>
      <c r="F106" s="53">
        <v>7362</v>
      </c>
      <c r="G106" s="54">
        <f>G107+G108+G109+G110+G111+G112+G116+G117+G118</f>
        <v>0</v>
      </c>
      <c r="H106" s="163">
        <f>H107+H108+H109+H110+H111+H112+H116+H117+H118</f>
        <v>0</v>
      </c>
      <c r="I106" s="149"/>
    </row>
    <row r="107" spans="2:9" ht="24.95" customHeight="1" x14ac:dyDescent="0.2">
      <c r="B107" s="162"/>
      <c r="C107" s="150"/>
      <c r="D107" s="152" t="s">
        <v>98</v>
      </c>
      <c r="E107" s="153"/>
      <c r="F107" s="154">
        <v>73620</v>
      </c>
      <c r="G107" s="57"/>
      <c r="H107" s="164"/>
      <c r="I107" s="149"/>
    </row>
    <row r="108" spans="2:9" ht="24.95" customHeight="1" x14ac:dyDescent="0.2">
      <c r="B108" s="162"/>
      <c r="C108" s="150"/>
      <c r="D108" s="152" t="s">
        <v>99</v>
      </c>
      <c r="E108" s="153"/>
      <c r="F108" s="154">
        <v>73621</v>
      </c>
      <c r="G108" s="57"/>
      <c r="H108" s="164"/>
      <c r="I108" s="149"/>
    </row>
    <row r="109" spans="2:9" ht="24.95" customHeight="1" x14ac:dyDescent="0.2">
      <c r="B109" s="162"/>
      <c r="C109" s="150"/>
      <c r="D109" s="152" t="s">
        <v>100</v>
      </c>
      <c r="E109" s="153"/>
      <c r="F109" s="154">
        <v>73622</v>
      </c>
      <c r="G109" s="57"/>
      <c r="H109" s="164"/>
      <c r="I109" s="149"/>
    </row>
    <row r="110" spans="2:9" ht="24.95" customHeight="1" x14ac:dyDescent="0.2">
      <c r="B110" s="162"/>
      <c r="C110" s="150"/>
      <c r="D110" s="152" t="s">
        <v>101</v>
      </c>
      <c r="E110" s="153"/>
      <c r="F110" s="154">
        <v>73623</v>
      </c>
      <c r="G110" s="57"/>
      <c r="H110" s="164"/>
      <c r="I110" s="149"/>
    </row>
    <row r="111" spans="2:9" ht="24.95" customHeight="1" x14ac:dyDescent="0.2">
      <c r="B111" s="162"/>
      <c r="C111" s="150"/>
      <c r="D111" s="152" t="s">
        <v>102</v>
      </c>
      <c r="E111" s="153"/>
      <c r="F111" s="154">
        <v>73624</v>
      </c>
      <c r="G111" s="57"/>
      <c r="H111" s="164"/>
      <c r="I111" s="149"/>
    </row>
    <row r="112" spans="2:9" ht="24.95" customHeight="1" x14ac:dyDescent="0.2">
      <c r="B112" s="162"/>
      <c r="C112" s="150"/>
      <c r="D112" s="152" t="s">
        <v>114</v>
      </c>
      <c r="E112" s="153"/>
      <c r="F112" s="154">
        <v>73625</v>
      </c>
      <c r="G112" s="57">
        <f>SUM(G113:G115)</f>
        <v>0</v>
      </c>
      <c r="H112" s="164">
        <f>SUM(H113:H115)</f>
        <v>0</v>
      </c>
      <c r="I112" s="149"/>
    </row>
    <row r="113" spans="2:9" ht="24.95" customHeight="1" x14ac:dyDescent="0.2">
      <c r="B113" s="162"/>
      <c r="C113" s="150"/>
      <c r="D113" s="152" t="s">
        <v>104</v>
      </c>
      <c r="E113" s="153"/>
      <c r="F113" s="154" t="s">
        <v>115</v>
      </c>
      <c r="G113" s="57"/>
      <c r="H113" s="164"/>
      <c r="I113" s="149"/>
    </row>
    <row r="114" spans="2:9" ht="24.95" customHeight="1" x14ac:dyDescent="0.2">
      <c r="B114" s="162"/>
      <c r="C114" s="150"/>
      <c r="D114" s="152" t="s">
        <v>106</v>
      </c>
      <c r="E114" s="153"/>
      <c r="F114" s="154" t="s">
        <v>116</v>
      </c>
      <c r="G114" s="57"/>
      <c r="H114" s="164"/>
      <c r="I114" s="149"/>
    </row>
    <row r="115" spans="2:9" ht="24.95" customHeight="1" x14ac:dyDescent="0.2">
      <c r="B115" s="162"/>
      <c r="C115" s="150"/>
      <c r="D115" s="152" t="s">
        <v>117</v>
      </c>
      <c r="E115" s="153"/>
      <c r="F115" s="154" t="s">
        <v>118</v>
      </c>
      <c r="G115" s="57"/>
      <c r="H115" s="164"/>
      <c r="I115" s="149"/>
    </row>
    <row r="116" spans="2:9" ht="24.95" customHeight="1" x14ac:dyDescent="0.2">
      <c r="B116" s="162"/>
      <c r="C116" s="150"/>
      <c r="D116" s="152" t="s">
        <v>110</v>
      </c>
      <c r="E116" s="153"/>
      <c r="F116" s="154">
        <v>73626</v>
      </c>
      <c r="G116" s="57"/>
      <c r="H116" s="164"/>
      <c r="I116" s="149"/>
    </row>
    <row r="117" spans="2:9" ht="24.95" customHeight="1" x14ac:dyDescent="0.2">
      <c r="B117" s="162"/>
      <c r="C117" s="150"/>
      <c r="D117" s="152" t="s">
        <v>111</v>
      </c>
      <c r="E117" s="153"/>
      <c r="F117" s="154">
        <v>73627</v>
      </c>
      <c r="G117" s="57"/>
      <c r="H117" s="164"/>
      <c r="I117" s="149"/>
    </row>
    <row r="118" spans="2:9" ht="24.95" customHeight="1" thickBot="1" x14ac:dyDescent="0.25">
      <c r="B118" s="162"/>
      <c r="C118" s="150"/>
      <c r="D118" s="152" t="s">
        <v>112</v>
      </c>
      <c r="E118" s="153"/>
      <c r="F118" s="154">
        <v>73629</v>
      </c>
      <c r="G118" s="57"/>
      <c r="H118" s="164"/>
      <c r="I118" s="149"/>
    </row>
    <row r="119" spans="2:9" ht="24.95" customHeight="1" x14ac:dyDescent="0.2">
      <c r="B119" s="165" t="s">
        <v>119</v>
      </c>
      <c r="C119" s="166"/>
      <c r="D119" s="167"/>
      <c r="E119" s="168"/>
      <c r="F119" s="169">
        <v>737</v>
      </c>
      <c r="G119" s="170">
        <f>G121+G122+G124+G125+G128+G131+G147+G151+G152+G153</f>
        <v>0</v>
      </c>
      <c r="H119" s="171">
        <f>H121+H122+H124+H125+H128+H131+H147+H151+H152+H153</f>
        <v>0</v>
      </c>
      <c r="I119" s="149"/>
    </row>
    <row r="120" spans="2:9" ht="24.95" customHeight="1" x14ac:dyDescent="0.2">
      <c r="B120" s="172"/>
      <c r="C120" s="173" t="s">
        <v>120</v>
      </c>
      <c r="D120" s="173"/>
      <c r="E120" s="174"/>
      <c r="F120" s="175"/>
      <c r="G120" s="176"/>
      <c r="H120" s="177"/>
      <c r="I120" s="149"/>
    </row>
    <row r="121" spans="2:9" ht="24.95" customHeight="1" x14ac:dyDescent="0.2">
      <c r="B121" s="172"/>
      <c r="C121" s="173" t="s">
        <v>121</v>
      </c>
      <c r="D121" s="173"/>
      <c r="E121" s="174"/>
      <c r="F121" s="11">
        <v>7370</v>
      </c>
      <c r="G121" s="176"/>
      <c r="H121" s="177"/>
      <c r="I121" s="149"/>
    </row>
    <row r="122" spans="2:9" ht="24.95" customHeight="1" x14ac:dyDescent="0.2">
      <c r="B122" s="172"/>
      <c r="C122" s="173" t="s">
        <v>122</v>
      </c>
      <c r="D122" s="173"/>
      <c r="E122" s="174"/>
      <c r="F122" s="11">
        <v>7371</v>
      </c>
      <c r="G122" s="176"/>
      <c r="H122" s="177"/>
      <c r="I122" s="149"/>
    </row>
    <row r="123" spans="2:9" ht="24.95" customHeight="1" x14ac:dyDescent="0.2">
      <c r="B123" s="172"/>
      <c r="C123" s="173" t="s">
        <v>123</v>
      </c>
      <c r="D123" s="173"/>
      <c r="E123" s="174"/>
      <c r="F123" s="11"/>
      <c r="G123" s="176"/>
      <c r="H123" s="177"/>
      <c r="I123" s="149"/>
    </row>
    <row r="124" spans="2:9" ht="24.95" customHeight="1" x14ac:dyDescent="0.2">
      <c r="B124" s="172"/>
      <c r="C124" s="173" t="s">
        <v>124</v>
      </c>
      <c r="D124" s="173"/>
      <c r="E124" s="174"/>
      <c r="F124" s="11">
        <v>7372</v>
      </c>
      <c r="G124" s="176"/>
      <c r="H124" s="177"/>
      <c r="I124" s="149"/>
    </row>
    <row r="125" spans="2:9" ht="24.95" customHeight="1" x14ac:dyDescent="0.2">
      <c r="B125" s="172"/>
      <c r="C125" s="173" t="s">
        <v>125</v>
      </c>
      <c r="D125" s="173"/>
      <c r="E125" s="174"/>
      <c r="F125" s="11">
        <v>7373</v>
      </c>
      <c r="G125" s="12">
        <f>SUM(G126:G127)</f>
        <v>0</v>
      </c>
      <c r="H125" s="178">
        <f>SUM(H126:H127)</f>
        <v>0</v>
      </c>
      <c r="I125" s="149"/>
    </row>
    <row r="126" spans="2:9" ht="24.95" customHeight="1" x14ac:dyDescent="0.2">
      <c r="B126" s="172"/>
      <c r="C126" s="173"/>
      <c r="D126" s="179" t="s">
        <v>126</v>
      </c>
      <c r="E126" s="180"/>
      <c r="F126" s="175" t="s">
        <v>127</v>
      </c>
      <c r="G126" s="176"/>
      <c r="H126" s="177"/>
      <c r="I126" s="149"/>
    </row>
    <row r="127" spans="2:9" ht="24.95" customHeight="1" x14ac:dyDescent="0.2">
      <c r="B127" s="172"/>
      <c r="C127" s="173"/>
      <c r="D127" s="179" t="s">
        <v>128</v>
      </c>
      <c r="E127" s="180"/>
      <c r="F127" s="175" t="s">
        <v>129</v>
      </c>
      <c r="G127" s="176"/>
      <c r="H127" s="177"/>
      <c r="I127" s="149"/>
    </row>
    <row r="128" spans="2:9" ht="24.95" customHeight="1" x14ac:dyDescent="0.2">
      <c r="B128" s="172"/>
      <c r="C128" s="173" t="s">
        <v>130</v>
      </c>
      <c r="D128" s="173"/>
      <c r="E128" s="174"/>
      <c r="F128" s="11">
        <v>7374</v>
      </c>
      <c r="G128" s="12">
        <f>SUM(G129:G130)</f>
        <v>0</v>
      </c>
      <c r="H128" s="178">
        <f>SUM(H129:H130)</f>
        <v>0</v>
      </c>
      <c r="I128" s="149"/>
    </row>
    <row r="129" spans="2:14" ht="24.95" customHeight="1" x14ac:dyDescent="0.2">
      <c r="B129" s="172"/>
      <c r="C129" s="173"/>
      <c r="D129" s="179" t="s">
        <v>131</v>
      </c>
      <c r="E129" s="180"/>
      <c r="F129" s="175" t="s">
        <v>132</v>
      </c>
      <c r="G129" s="176"/>
      <c r="H129" s="177"/>
      <c r="I129" s="149"/>
    </row>
    <row r="130" spans="2:14" ht="24.95" customHeight="1" x14ac:dyDescent="0.2">
      <c r="B130" s="172"/>
      <c r="C130" s="173"/>
      <c r="D130" s="179" t="s">
        <v>133</v>
      </c>
      <c r="E130" s="180"/>
      <c r="F130" s="175" t="s">
        <v>134</v>
      </c>
      <c r="G130" s="176"/>
      <c r="H130" s="177"/>
      <c r="I130" s="149"/>
    </row>
    <row r="131" spans="2:14" ht="24.95" customHeight="1" x14ac:dyDescent="0.2">
      <c r="B131" s="172"/>
      <c r="C131" s="173" t="s">
        <v>135</v>
      </c>
      <c r="D131" s="173"/>
      <c r="E131" s="174"/>
      <c r="F131" s="11">
        <v>7375</v>
      </c>
      <c r="G131" s="12">
        <f>SUM(G132:G142)</f>
        <v>0</v>
      </c>
      <c r="H131" s="178">
        <f>SUM(H132:H142)</f>
        <v>0</v>
      </c>
      <c r="I131" s="149"/>
    </row>
    <row r="132" spans="2:14" ht="24.95" customHeight="1" x14ac:dyDescent="0.2">
      <c r="B132" s="172"/>
      <c r="C132" s="173"/>
      <c r="D132" s="179" t="s">
        <v>136</v>
      </c>
      <c r="E132" s="180"/>
      <c r="F132" s="175" t="s">
        <v>137</v>
      </c>
      <c r="G132" s="176"/>
      <c r="H132" s="177"/>
      <c r="I132" s="149"/>
    </row>
    <row r="133" spans="2:14" ht="33" customHeight="1" x14ac:dyDescent="0.2">
      <c r="B133" s="172"/>
      <c r="C133" s="173"/>
      <c r="D133" s="201" t="s">
        <v>138</v>
      </c>
      <c r="E133" s="180"/>
      <c r="F133" s="11" t="s">
        <v>139</v>
      </c>
      <c r="G133" s="176"/>
      <c r="H133" s="177"/>
      <c r="I133" s="149"/>
      <c r="J133" s="202"/>
      <c r="K133" s="203"/>
      <c r="L133" s="203"/>
      <c r="M133" s="203"/>
      <c r="N133" s="203"/>
    </row>
    <row r="134" spans="2:14" ht="24.95" customHeight="1" x14ac:dyDescent="0.2">
      <c r="B134" s="172"/>
      <c r="C134" s="173"/>
      <c r="D134" s="179" t="s">
        <v>140</v>
      </c>
      <c r="E134" s="180"/>
      <c r="F134" s="175" t="s">
        <v>141</v>
      </c>
      <c r="G134" s="176"/>
      <c r="H134" s="177"/>
      <c r="I134" s="149"/>
    </row>
    <row r="135" spans="2:14" ht="24.95" customHeight="1" x14ac:dyDescent="0.2">
      <c r="B135" s="172"/>
      <c r="C135" s="173"/>
      <c r="D135" s="179" t="s">
        <v>142</v>
      </c>
      <c r="E135" s="180"/>
      <c r="F135" s="175" t="s">
        <v>143</v>
      </c>
      <c r="G135" s="176"/>
      <c r="H135" s="177"/>
      <c r="I135" s="149"/>
    </row>
    <row r="136" spans="2:14" ht="24.95" customHeight="1" x14ac:dyDescent="0.2">
      <c r="B136" s="172"/>
      <c r="C136" s="173"/>
      <c r="D136" s="179" t="s">
        <v>144</v>
      </c>
      <c r="E136" s="180"/>
      <c r="F136" s="175" t="s">
        <v>145</v>
      </c>
      <c r="G136" s="176"/>
      <c r="H136" s="177"/>
      <c r="I136" s="149"/>
    </row>
    <row r="137" spans="2:14" ht="24.95" customHeight="1" x14ac:dyDescent="0.2">
      <c r="B137" s="172"/>
      <c r="C137" s="173"/>
      <c r="D137" s="179" t="s">
        <v>146</v>
      </c>
      <c r="E137" s="180"/>
      <c r="F137" s="175" t="s">
        <v>147</v>
      </c>
      <c r="G137" s="176"/>
      <c r="H137" s="177"/>
      <c r="I137" s="149"/>
    </row>
    <row r="138" spans="2:14" ht="24.95" customHeight="1" x14ac:dyDescent="0.2">
      <c r="B138" s="172"/>
      <c r="C138" s="173"/>
      <c r="D138" s="179" t="s">
        <v>148</v>
      </c>
      <c r="E138" s="180"/>
      <c r="F138" s="175" t="s">
        <v>149</v>
      </c>
      <c r="G138" s="176"/>
      <c r="H138" s="177"/>
      <c r="I138" s="149"/>
    </row>
    <row r="139" spans="2:14" ht="24.95" customHeight="1" x14ac:dyDescent="0.2">
      <c r="B139" s="172"/>
      <c r="C139" s="173"/>
      <c r="D139" s="179" t="s">
        <v>150</v>
      </c>
      <c r="E139" s="180"/>
      <c r="F139" s="175" t="s">
        <v>151</v>
      </c>
      <c r="G139" s="176"/>
      <c r="H139" s="177"/>
      <c r="I139" s="149"/>
    </row>
    <row r="140" spans="2:14" ht="24.95" customHeight="1" x14ac:dyDescent="0.2">
      <c r="B140" s="172"/>
      <c r="C140" s="173"/>
      <c r="D140" s="179" t="s">
        <v>152</v>
      </c>
      <c r="E140" s="180"/>
      <c r="F140" s="175" t="s">
        <v>153</v>
      </c>
      <c r="G140" s="176"/>
      <c r="H140" s="177"/>
      <c r="I140" s="149"/>
    </row>
    <row r="141" spans="2:14" ht="24.95" customHeight="1" x14ac:dyDescent="0.2">
      <c r="B141" s="172"/>
      <c r="C141" s="173"/>
      <c r="D141" s="179" t="s">
        <v>154</v>
      </c>
      <c r="E141" s="180"/>
      <c r="F141" s="175" t="s">
        <v>155</v>
      </c>
      <c r="G141" s="176"/>
      <c r="H141" s="177"/>
      <c r="I141" s="149"/>
    </row>
    <row r="142" spans="2:14" ht="24.95" customHeight="1" x14ac:dyDescent="0.2">
      <c r="B142" s="172"/>
      <c r="C142" s="173"/>
      <c r="D142" s="188" t="s">
        <v>156</v>
      </c>
      <c r="E142" s="189"/>
      <c r="F142" s="190" t="s">
        <v>157</v>
      </c>
      <c r="G142" s="191">
        <f>SUM(G143:G146)</f>
        <v>0</v>
      </c>
      <c r="H142" s="192">
        <f>SUM(H143:H146)</f>
        <v>0</v>
      </c>
      <c r="I142" s="149"/>
    </row>
    <row r="143" spans="2:14" ht="24.95" customHeight="1" x14ac:dyDescent="0.2">
      <c r="B143" s="172"/>
      <c r="C143" s="173"/>
      <c r="D143" s="193" t="s">
        <v>158</v>
      </c>
      <c r="E143" s="189"/>
      <c r="F143" s="194"/>
      <c r="G143" s="195"/>
      <c r="H143" s="196"/>
      <c r="I143" s="149"/>
    </row>
    <row r="144" spans="2:14" ht="24.95" customHeight="1" x14ac:dyDescent="0.2">
      <c r="B144" s="172"/>
      <c r="C144" s="173"/>
      <c r="D144" s="193" t="s">
        <v>159</v>
      </c>
      <c r="E144" s="189"/>
      <c r="F144" s="194"/>
      <c r="G144" s="195"/>
      <c r="H144" s="196"/>
      <c r="I144" s="149"/>
    </row>
    <row r="145" spans="1:9" ht="24.95" customHeight="1" x14ac:dyDescent="0.2">
      <c r="B145" s="172"/>
      <c r="C145" s="173"/>
      <c r="D145" s="193" t="s">
        <v>160</v>
      </c>
      <c r="E145" s="189"/>
      <c r="F145" s="194"/>
      <c r="G145" s="195"/>
      <c r="H145" s="196"/>
      <c r="I145" s="149"/>
    </row>
    <row r="146" spans="1:9" ht="24.95" customHeight="1" x14ac:dyDescent="0.2">
      <c r="B146" s="172"/>
      <c r="C146" s="173"/>
      <c r="D146" s="193" t="s">
        <v>161</v>
      </c>
      <c r="E146" s="189"/>
      <c r="F146" s="194"/>
      <c r="G146" s="195"/>
      <c r="H146" s="196"/>
      <c r="I146" s="149"/>
    </row>
    <row r="147" spans="1:9" ht="27" customHeight="1" x14ac:dyDescent="0.2">
      <c r="B147" s="172"/>
      <c r="C147" s="173" t="s">
        <v>162</v>
      </c>
      <c r="D147" s="173"/>
      <c r="E147" s="174"/>
      <c r="F147" s="14">
        <v>7376</v>
      </c>
      <c r="G147" s="12">
        <f>SUM(G148:G150)</f>
        <v>0</v>
      </c>
      <c r="H147" s="178">
        <f>SUM(H148:H150)</f>
        <v>0</v>
      </c>
      <c r="I147" s="149"/>
    </row>
    <row r="148" spans="1:9" ht="27" customHeight="1" x14ac:dyDescent="0.2">
      <c r="B148" s="172"/>
      <c r="C148" s="173"/>
      <c r="D148" s="179" t="s">
        <v>163</v>
      </c>
      <c r="E148" s="180"/>
      <c r="F148" s="181" t="s">
        <v>164</v>
      </c>
      <c r="G148" s="176"/>
      <c r="H148" s="177"/>
      <c r="I148" s="149"/>
    </row>
    <row r="149" spans="1:9" ht="27" customHeight="1" x14ac:dyDescent="0.2">
      <c r="B149" s="172"/>
      <c r="C149" s="173"/>
      <c r="D149" s="179" t="s">
        <v>165</v>
      </c>
      <c r="E149" s="180"/>
      <c r="F149" s="181" t="s">
        <v>166</v>
      </c>
      <c r="G149" s="176"/>
      <c r="H149" s="177"/>
      <c r="I149" s="149"/>
    </row>
    <row r="150" spans="1:9" ht="27" customHeight="1" x14ac:dyDescent="0.2">
      <c r="B150" s="172"/>
      <c r="C150" s="173"/>
      <c r="D150" s="179" t="s">
        <v>167</v>
      </c>
      <c r="E150" s="180"/>
      <c r="F150" s="181" t="s">
        <v>168</v>
      </c>
      <c r="G150" s="176"/>
      <c r="H150" s="177"/>
      <c r="I150" s="149"/>
    </row>
    <row r="151" spans="1:9" ht="27" customHeight="1" x14ac:dyDescent="0.2">
      <c r="B151" s="172"/>
      <c r="C151" s="173" t="s">
        <v>169</v>
      </c>
      <c r="D151" s="173"/>
      <c r="E151" s="174"/>
      <c r="F151" s="14">
        <v>7377</v>
      </c>
      <c r="G151" s="176"/>
      <c r="H151" s="177"/>
      <c r="I151" s="149"/>
    </row>
    <row r="152" spans="1:9" ht="27" customHeight="1" x14ac:dyDescent="0.2">
      <c r="B152" s="172"/>
      <c r="C152" s="173" t="s">
        <v>170</v>
      </c>
      <c r="D152" s="173"/>
      <c r="E152" s="174"/>
      <c r="F152" s="14">
        <v>7378</v>
      </c>
      <c r="G152" s="176"/>
      <c r="H152" s="177"/>
      <c r="I152" s="149"/>
    </row>
    <row r="153" spans="1:9" ht="27" customHeight="1" thickBot="1" x14ac:dyDescent="0.25">
      <c r="B153" s="182"/>
      <c r="C153" s="183" t="s">
        <v>171</v>
      </c>
      <c r="D153" s="183"/>
      <c r="E153" s="184"/>
      <c r="F153" s="185">
        <v>7379</v>
      </c>
      <c r="G153" s="186"/>
      <c r="H153" s="187"/>
      <c r="I153" s="149"/>
    </row>
    <row r="154" spans="1:9" ht="27" customHeight="1" x14ac:dyDescent="0.2">
      <c r="C154" s="5" t="s">
        <v>172</v>
      </c>
      <c r="D154" s="5"/>
      <c r="E154" s="2"/>
      <c r="F154" s="58">
        <v>738</v>
      </c>
      <c r="G154" s="55"/>
      <c r="H154" s="55"/>
      <c r="I154" s="51"/>
    </row>
    <row r="155" spans="1:9" ht="27" customHeight="1" x14ac:dyDescent="0.2">
      <c r="A155" s="7" t="s">
        <v>173</v>
      </c>
      <c r="B155" s="6"/>
      <c r="F155" s="58">
        <v>74</v>
      </c>
      <c r="G155" s="15">
        <f>G156+G157+G158+G159+G167</f>
        <v>0</v>
      </c>
      <c r="H155" s="15">
        <f>H156+H157+H158+H159+H167</f>
        <v>0</v>
      </c>
      <c r="I155" s="51"/>
    </row>
    <row r="156" spans="1:9" ht="27" customHeight="1" x14ac:dyDescent="0.2">
      <c r="B156" s="5" t="s">
        <v>174</v>
      </c>
      <c r="C156" s="6"/>
      <c r="F156" s="58">
        <v>741</v>
      </c>
      <c r="G156" s="55"/>
      <c r="H156" s="55"/>
      <c r="I156" s="51"/>
    </row>
    <row r="157" spans="1:9" ht="27" customHeight="1" x14ac:dyDescent="0.2">
      <c r="B157" s="5" t="s">
        <v>175</v>
      </c>
      <c r="C157" s="6"/>
      <c r="F157" s="58">
        <v>742</v>
      </c>
      <c r="G157" s="55"/>
      <c r="H157" s="55"/>
      <c r="I157" s="51"/>
    </row>
    <row r="158" spans="1:9" ht="27" customHeight="1" x14ac:dyDescent="0.2">
      <c r="B158" s="5" t="s">
        <v>176</v>
      </c>
      <c r="C158" s="6"/>
      <c r="F158" s="58">
        <v>743</v>
      </c>
      <c r="G158" s="55"/>
      <c r="H158" s="55"/>
      <c r="I158" s="51"/>
    </row>
    <row r="159" spans="1:9" ht="27" customHeight="1" x14ac:dyDescent="0.2">
      <c r="B159" s="5" t="s">
        <v>177</v>
      </c>
      <c r="C159" s="6"/>
      <c r="F159" s="58">
        <v>744</v>
      </c>
      <c r="G159" s="15">
        <f>G160+G166</f>
        <v>0</v>
      </c>
      <c r="H159" s="15">
        <f>H160+H166</f>
        <v>0</v>
      </c>
      <c r="I159" s="51"/>
    </row>
    <row r="160" spans="1:9" ht="27" customHeight="1" x14ac:dyDescent="0.2">
      <c r="C160" s="5" t="s">
        <v>178</v>
      </c>
      <c r="D160" s="5"/>
      <c r="E160" s="2"/>
      <c r="F160" s="58">
        <v>7442</v>
      </c>
      <c r="G160" s="15">
        <f>SUM(G161:G165)</f>
        <v>0</v>
      </c>
      <c r="H160" s="15">
        <f>SUM(H161:H165)</f>
        <v>0</v>
      </c>
      <c r="I160" s="51"/>
    </row>
    <row r="161" spans="1:10" ht="27" customHeight="1" x14ac:dyDescent="0.2">
      <c r="D161" s="4" t="s">
        <v>179</v>
      </c>
      <c r="F161" s="59">
        <v>74420</v>
      </c>
      <c r="G161" s="55"/>
      <c r="H161" s="55"/>
      <c r="I161" s="51"/>
    </row>
    <row r="162" spans="1:10" ht="27" customHeight="1" x14ac:dyDescent="0.2">
      <c r="D162" s="4" t="s">
        <v>180</v>
      </c>
      <c r="F162" s="59">
        <v>74421</v>
      </c>
      <c r="G162" s="55"/>
      <c r="H162" s="55"/>
      <c r="I162" s="51"/>
    </row>
    <row r="163" spans="1:10" ht="27" customHeight="1" x14ac:dyDescent="0.2">
      <c r="D163" s="4" t="s">
        <v>181</v>
      </c>
      <c r="F163" s="59">
        <v>74422</v>
      </c>
      <c r="G163" s="55"/>
      <c r="H163" s="55"/>
      <c r="I163" s="51"/>
    </row>
    <row r="164" spans="1:10" ht="27" customHeight="1" x14ac:dyDescent="0.2">
      <c r="D164" s="4" t="s">
        <v>182</v>
      </c>
      <c r="F164" s="59">
        <v>74423</v>
      </c>
      <c r="G164" s="55"/>
      <c r="H164" s="55"/>
      <c r="I164" s="51"/>
    </row>
    <row r="165" spans="1:10" ht="27" customHeight="1" x14ac:dyDescent="0.2">
      <c r="D165" s="4" t="s">
        <v>183</v>
      </c>
      <c r="F165" s="59">
        <v>74424</v>
      </c>
      <c r="G165" s="55"/>
      <c r="H165" s="55"/>
      <c r="I165" s="51"/>
    </row>
    <row r="166" spans="1:10" ht="27" customHeight="1" x14ac:dyDescent="0.2">
      <c r="C166" s="5" t="s">
        <v>184</v>
      </c>
      <c r="D166" s="5"/>
      <c r="E166" s="2"/>
      <c r="F166" s="58">
        <v>7449</v>
      </c>
      <c r="G166" s="55"/>
      <c r="H166" s="55"/>
      <c r="I166" s="51"/>
    </row>
    <row r="167" spans="1:10" ht="27" customHeight="1" x14ac:dyDescent="0.2">
      <c r="B167" s="5" t="s">
        <v>185</v>
      </c>
      <c r="C167" s="6"/>
      <c r="F167" s="58">
        <v>749</v>
      </c>
      <c r="G167" s="55"/>
      <c r="H167" s="55"/>
      <c r="I167" s="51"/>
    </row>
    <row r="168" spans="1:10" ht="27" customHeight="1" x14ac:dyDescent="0.2">
      <c r="A168" s="7" t="s">
        <v>186</v>
      </c>
      <c r="F168" s="14" t="s">
        <v>187</v>
      </c>
      <c r="G168" s="12">
        <f>G169+G178</f>
        <v>0</v>
      </c>
      <c r="H168" s="12">
        <f>H169+H178</f>
        <v>0</v>
      </c>
      <c r="I168" s="51"/>
    </row>
    <row r="169" spans="1:10" ht="27" customHeight="1" x14ac:dyDescent="0.2">
      <c r="A169" s="7" t="s">
        <v>188</v>
      </c>
      <c r="F169" s="58">
        <v>60</v>
      </c>
      <c r="G169" s="15">
        <f>SUM(G170:G177)</f>
        <v>0</v>
      </c>
      <c r="H169" s="15">
        <f>SUM(H170:H177)</f>
        <v>0</v>
      </c>
      <c r="I169" s="40" t="s">
        <v>189</v>
      </c>
      <c r="J169" s="114" t="s">
        <v>190</v>
      </c>
    </row>
    <row r="170" spans="1:10" ht="27" customHeight="1" x14ac:dyDescent="0.2">
      <c r="B170" s="5" t="s">
        <v>191</v>
      </c>
      <c r="F170" s="58">
        <v>600</v>
      </c>
      <c r="G170" s="55"/>
      <c r="H170" s="55"/>
      <c r="I170" s="51"/>
    </row>
    <row r="171" spans="1:10" ht="27" customHeight="1" x14ac:dyDescent="0.2">
      <c r="B171" s="5" t="s">
        <v>192</v>
      </c>
      <c r="F171" s="58">
        <v>601</v>
      </c>
      <c r="G171" s="55"/>
      <c r="H171" s="55"/>
      <c r="I171" s="51"/>
    </row>
    <row r="172" spans="1:10" ht="27" customHeight="1" x14ac:dyDescent="0.2">
      <c r="B172" s="5" t="s">
        <v>193</v>
      </c>
      <c r="F172" s="58">
        <v>602</v>
      </c>
      <c r="G172" s="55"/>
      <c r="H172" s="55"/>
      <c r="I172" s="51"/>
    </row>
    <row r="173" spans="1:10" ht="27" customHeight="1" x14ac:dyDescent="0.2">
      <c r="B173" s="5" t="s">
        <v>194</v>
      </c>
      <c r="F173" s="58">
        <v>603</v>
      </c>
      <c r="G173" s="55"/>
      <c r="H173" s="55"/>
      <c r="I173" s="51"/>
    </row>
    <row r="174" spans="1:10" ht="27" customHeight="1" x14ac:dyDescent="0.2">
      <c r="B174" s="5" t="s">
        <v>195</v>
      </c>
      <c r="F174" s="58">
        <v>604</v>
      </c>
      <c r="G174" s="55"/>
      <c r="H174" s="55"/>
      <c r="I174" s="51"/>
    </row>
    <row r="175" spans="1:10" ht="27" customHeight="1" x14ac:dyDescent="0.2">
      <c r="B175" s="5" t="s">
        <v>196</v>
      </c>
      <c r="F175" s="58">
        <v>605</v>
      </c>
      <c r="G175" s="55"/>
      <c r="H175" s="55"/>
      <c r="I175" s="51"/>
    </row>
    <row r="176" spans="1:10" ht="27" customHeight="1" x14ac:dyDescent="0.2">
      <c r="B176" s="5" t="s">
        <v>197</v>
      </c>
      <c r="F176" s="58">
        <v>608</v>
      </c>
      <c r="G176" s="55"/>
      <c r="H176" s="55"/>
      <c r="I176" s="51"/>
    </row>
    <row r="177" spans="1:10" ht="27" customHeight="1" x14ac:dyDescent="0.2">
      <c r="B177" s="5" t="s">
        <v>198</v>
      </c>
      <c r="F177" s="58">
        <v>609</v>
      </c>
      <c r="G177" s="55"/>
      <c r="H177" s="55"/>
      <c r="I177" s="51"/>
    </row>
    <row r="178" spans="1:10" ht="27" customHeight="1" x14ac:dyDescent="0.2">
      <c r="A178" s="7" t="s">
        <v>199</v>
      </c>
      <c r="F178" s="13">
        <v>61</v>
      </c>
      <c r="G178" s="15">
        <f>G179+G188+G197+G198+G205+G206+G213+G214+G215+G216+G217+G224+G231+G232+G233+G234+G235+G238+G239+G240+G241+G242+G243+G244+G245+G246+G247+G248+G249+G250+G251+G252+G253+G254+G255+G258+G259+G262+G263+G264+G265+G266+G267+G268+G269+G273+G274+G282+G289+G295+G296+G297+G298+G299+G311+G312+G313+G320+G321+G322+G323+G324</f>
        <v>0</v>
      </c>
      <c r="H178" s="15">
        <f>H179+H188+H197+H198+H205+H206+H213+H214+H215+H216+H217+H224+H231+H232+H233+H234+H235+H238+H239+H240+H241+H242+H243+H244+H245+H246+H247+H248+H249+H250+H251+H252+H253+H254+H255+H258+H259+H262+H263+H264+H265+H266+H267+H268+H269+H273+H274+H282+H289+H295+H296+H297+H298+H299+H311+H312+H313+H320+H321+H322+H323+H324</f>
        <v>0</v>
      </c>
      <c r="I178" s="51"/>
    </row>
    <row r="179" spans="1:10" ht="27" customHeight="1" x14ac:dyDescent="0.2">
      <c r="B179" s="6"/>
      <c r="C179" s="5" t="s">
        <v>200</v>
      </c>
      <c r="F179" s="13">
        <v>6100</v>
      </c>
      <c r="G179" s="15">
        <f>G180+G181+G183+G184+G185+G186+G187</f>
        <v>0</v>
      </c>
      <c r="H179" s="15">
        <f>H180+H181+H183+H184+H185+H186+H187</f>
        <v>0</v>
      </c>
      <c r="I179" s="40" t="s">
        <v>201</v>
      </c>
      <c r="J179" s="115" t="s">
        <v>202</v>
      </c>
    </row>
    <row r="180" spans="1:10" ht="27" customHeight="1" x14ac:dyDescent="0.2">
      <c r="C180" s="6"/>
      <c r="D180" s="5" t="s">
        <v>203</v>
      </c>
      <c r="E180" s="2"/>
      <c r="F180" s="48">
        <v>61000</v>
      </c>
      <c r="G180" s="55"/>
      <c r="H180" s="55"/>
      <c r="I180" s="51"/>
    </row>
    <row r="181" spans="1:10" ht="27" customHeight="1" x14ac:dyDescent="0.2">
      <c r="C181" s="6"/>
      <c r="D181" s="5" t="s">
        <v>204</v>
      </c>
      <c r="E181" s="2"/>
      <c r="F181" s="48">
        <v>61001</v>
      </c>
      <c r="G181" s="55"/>
      <c r="H181" s="55"/>
      <c r="I181" s="51"/>
    </row>
    <row r="182" spans="1:10" ht="27" customHeight="1" x14ac:dyDescent="0.2">
      <c r="C182" s="6"/>
      <c r="D182" s="4" t="s">
        <v>205</v>
      </c>
      <c r="F182" s="48"/>
      <c r="G182" s="55"/>
      <c r="H182" s="55"/>
      <c r="I182" s="51"/>
    </row>
    <row r="183" spans="1:10" ht="27" customHeight="1" x14ac:dyDescent="0.2">
      <c r="C183" s="6"/>
      <c r="D183" s="4" t="s">
        <v>206</v>
      </c>
      <c r="F183" s="48">
        <v>61002</v>
      </c>
      <c r="G183" s="55"/>
      <c r="H183" s="55"/>
      <c r="I183" s="51"/>
    </row>
    <row r="184" spans="1:10" ht="27" customHeight="1" x14ac:dyDescent="0.2">
      <c r="D184" s="4" t="s">
        <v>207</v>
      </c>
      <c r="F184" s="48">
        <v>61003</v>
      </c>
      <c r="G184" s="55"/>
      <c r="H184" s="55"/>
      <c r="I184" s="51"/>
    </row>
    <row r="185" spans="1:10" ht="27" customHeight="1" x14ac:dyDescent="0.2">
      <c r="D185" s="4" t="s">
        <v>208</v>
      </c>
      <c r="F185" s="48">
        <v>61004</v>
      </c>
      <c r="G185" s="55"/>
      <c r="H185" s="55"/>
      <c r="I185" s="51"/>
    </row>
    <row r="186" spans="1:10" ht="27" customHeight="1" x14ac:dyDescent="0.2">
      <c r="D186" s="4" t="s">
        <v>209</v>
      </c>
      <c r="F186" s="48">
        <v>61008</v>
      </c>
      <c r="G186" s="55"/>
      <c r="H186" s="55"/>
      <c r="I186" s="51"/>
    </row>
    <row r="187" spans="1:10" ht="27" customHeight="1" x14ac:dyDescent="0.2">
      <c r="D187" s="4" t="s">
        <v>210</v>
      </c>
      <c r="F187" s="48">
        <v>61009</v>
      </c>
      <c r="G187" s="55"/>
      <c r="H187" s="55"/>
      <c r="I187" s="51"/>
    </row>
    <row r="188" spans="1:10" ht="27" customHeight="1" x14ac:dyDescent="0.2">
      <c r="C188" s="5" t="s">
        <v>211</v>
      </c>
      <c r="F188" s="13">
        <v>6101</v>
      </c>
      <c r="G188" s="15">
        <f>G189+G190+G192+G193+G194+G195+G196</f>
        <v>0</v>
      </c>
      <c r="H188" s="15">
        <f>H189+H190+H192+H193+H194+H195+H196</f>
        <v>0</v>
      </c>
      <c r="I188" s="40" t="s">
        <v>201</v>
      </c>
      <c r="J188" s="115" t="s">
        <v>202</v>
      </c>
    </row>
    <row r="189" spans="1:10" ht="27" customHeight="1" x14ac:dyDescent="0.2">
      <c r="D189" s="5" t="s">
        <v>203</v>
      </c>
      <c r="E189" s="2"/>
      <c r="F189" s="48">
        <v>61010</v>
      </c>
      <c r="G189" s="55"/>
      <c r="H189" s="55"/>
      <c r="I189" s="51"/>
    </row>
    <row r="190" spans="1:10" ht="27" customHeight="1" x14ac:dyDescent="0.2">
      <c r="D190" s="5" t="s">
        <v>204</v>
      </c>
      <c r="E190" s="2"/>
      <c r="F190" s="48">
        <v>61011</v>
      </c>
      <c r="G190" s="55"/>
      <c r="H190" s="55"/>
      <c r="I190" s="51"/>
    </row>
    <row r="191" spans="1:10" ht="27" customHeight="1" x14ac:dyDescent="0.2">
      <c r="D191" s="4" t="s">
        <v>205</v>
      </c>
      <c r="F191" s="48"/>
      <c r="G191" s="60"/>
      <c r="H191" s="60"/>
      <c r="I191" s="51"/>
    </row>
    <row r="192" spans="1:10" ht="27" customHeight="1" x14ac:dyDescent="0.2">
      <c r="D192" s="4" t="s">
        <v>212</v>
      </c>
      <c r="F192" s="48">
        <v>61012</v>
      </c>
      <c r="G192" s="55"/>
      <c r="H192" s="55"/>
      <c r="I192" s="51"/>
    </row>
    <row r="193" spans="3:10" ht="27" customHeight="1" x14ac:dyDescent="0.2">
      <c r="D193" s="4" t="s">
        <v>207</v>
      </c>
      <c r="F193" s="48">
        <v>61013</v>
      </c>
      <c r="G193" s="55"/>
      <c r="H193" s="55"/>
      <c r="I193" s="51"/>
    </row>
    <row r="194" spans="3:10" ht="27" customHeight="1" x14ac:dyDescent="0.2">
      <c r="D194" s="4" t="s">
        <v>208</v>
      </c>
      <c r="F194" s="48">
        <v>61014</v>
      </c>
      <c r="G194" s="55"/>
      <c r="H194" s="55"/>
      <c r="I194" s="51"/>
    </row>
    <row r="195" spans="3:10" ht="27" customHeight="1" x14ac:dyDescent="0.2">
      <c r="D195" s="4" t="s">
        <v>213</v>
      </c>
      <c r="F195" s="48">
        <v>61018</v>
      </c>
      <c r="G195" s="55"/>
      <c r="H195" s="55"/>
      <c r="I195" s="51"/>
    </row>
    <row r="196" spans="3:10" ht="27" customHeight="1" x14ac:dyDescent="0.2">
      <c r="D196" s="4" t="s">
        <v>210</v>
      </c>
      <c r="F196" s="48">
        <v>61019</v>
      </c>
      <c r="G196" s="55"/>
      <c r="H196" s="55"/>
      <c r="I196" s="51"/>
    </row>
    <row r="197" spans="3:10" ht="27" customHeight="1" x14ac:dyDescent="0.2">
      <c r="C197" s="5" t="s">
        <v>214</v>
      </c>
      <c r="F197" s="13">
        <v>6102</v>
      </c>
      <c r="G197" s="15"/>
      <c r="H197" s="15"/>
      <c r="I197" s="40" t="s">
        <v>189</v>
      </c>
      <c r="J197" s="114" t="s">
        <v>190</v>
      </c>
    </row>
    <row r="198" spans="3:10" ht="27" customHeight="1" x14ac:dyDescent="0.2">
      <c r="C198" s="5" t="s">
        <v>215</v>
      </c>
      <c r="F198" s="13">
        <v>6103</v>
      </c>
      <c r="G198" s="15">
        <f>SUM(G199:G204)</f>
        <v>0</v>
      </c>
      <c r="H198" s="15">
        <f>SUM(H199:H204)</f>
        <v>0</v>
      </c>
      <c r="I198" s="40" t="s">
        <v>189</v>
      </c>
      <c r="J198" s="114" t="s">
        <v>190</v>
      </c>
    </row>
    <row r="199" spans="3:10" ht="27" customHeight="1" x14ac:dyDescent="0.2">
      <c r="D199" s="4" t="s">
        <v>216</v>
      </c>
      <c r="F199" s="48">
        <v>61030</v>
      </c>
      <c r="G199" s="55"/>
      <c r="H199" s="55"/>
      <c r="I199" s="51"/>
    </row>
    <row r="200" spans="3:10" ht="27" customHeight="1" x14ac:dyDescent="0.2">
      <c r="D200" s="4" t="s">
        <v>217</v>
      </c>
      <c r="F200" s="48">
        <v>61031</v>
      </c>
      <c r="G200" s="55"/>
      <c r="H200" s="55"/>
      <c r="I200" s="51"/>
    </row>
    <row r="201" spans="3:10" ht="27" customHeight="1" x14ac:dyDescent="0.2">
      <c r="D201" s="4" t="s">
        <v>218</v>
      </c>
      <c r="F201" s="48">
        <v>61032</v>
      </c>
      <c r="G201" s="55"/>
      <c r="H201" s="55"/>
      <c r="I201" s="51"/>
    </row>
    <row r="202" spans="3:10" ht="27" customHeight="1" x14ac:dyDescent="0.2">
      <c r="D202" s="4" t="s">
        <v>219</v>
      </c>
      <c r="F202" s="48">
        <v>61033</v>
      </c>
      <c r="G202" s="55"/>
      <c r="H202" s="55"/>
      <c r="I202" s="51"/>
    </row>
    <row r="203" spans="3:10" ht="27" customHeight="1" x14ac:dyDescent="0.2">
      <c r="D203" s="4" t="s">
        <v>220</v>
      </c>
      <c r="F203" s="48">
        <v>61038</v>
      </c>
      <c r="G203" s="55"/>
      <c r="H203" s="55"/>
      <c r="I203" s="51"/>
    </row>
    <row r="204" spans="3:10" ht="27" customHeight="1" x14ac:dyDescent="0.2">
      <c r="D204" s="4" t="s">
        <v>221</v>
      </c>
      <c r="F204" s="48">
        <v>61039</v>
      </c>
      <c r="G204" s="55"/>
      <c r="H204" s="55"/>
      <c r="I204" s="51"/>
    </row>
    <row r="205" spans="3:10" ht="27" customHeight="1" x14ac:dyDescent="0.2">
      <c r="C205" s="5" t="s">
        <v>222</v>
      </c>
      <c r="F205" s="13">
        <v>6104</v>
      </c>
      <c r="G205" s="15"/>
      <c r="H205" s="15"/>
      <c r="I205" s="40" t="s">
        <v>189</v>
      </c>
      <c r="J205" s="114" t="s">
        <v>190</v>
      </c>
    </row>
    <row r="206" spans="3:10" ht="27" customHeight="1" x14ac:dyDescent="0.2">
      <c r="C206" s="5" t="s">
        <v>223</v>
      </c>
      <c r="F206" s="13">
        <v>6105</v>
      </c>
      <c r="G206" s="15">
        <f>SUM(G207:G212)</f>
        <v>0</v>
      </c>
      <c r="H206" s="15">
        <f>SUM(H207:H212)</f>
        <v>0</v>
      </c>
      <c r="I206" s="40" t="s">
        <v>201</v>
      </c>
      <c r="J206" s="115" t="s">
        <v>202</v>
      </c>
    </row>
    <row r="207" spans="3:10" ht="27" customHeight="1" x14ac:dyDescent="0.2">
      <c r="D207" s="4" t="s">
        <v>224</v>
      </c>
      <c r="F207" s="48">
        <v>61050</v>
      </c>
      <c r="G207" s="55"/>
      <c r="H207" s="55"/>
      <c r="I207" s="51"/>
    </row>
    <row r="208" spans="3:10" ht="27" customHeight="1" x14ac:dyDescent="0.2">
      <c r="D208" s="4" t="s">
        <v>225</v>
      </c>
      <c r="F208" s="48">
        <v>61051</v>
      </c>
      <c r="G208" s="55"/>
      <c r="H208" s="55"/>
      <c r="I208" s="51"/>
    </row>
    <row r="209" spans="3:10" ht="27" customHeight="1" x14ac:dyDescent="0.2">
      <c r="D209" s="4" t="s">
        <v>226</v>
      </c>
      <c r="F209" s="48">
        <v>61052</v>
      </c>
      <c r="G209" s="55"/>
      <c r="H209" s="55"/>
      <c r="I209" s="51"/>
    </row>
    <row r="210" spans="3:10" ht="27" customHeight="1" x14ac:dyDescent="0.2">
      <c r="D210" s="4" t="s">
        <v>227</v>
      </c>
      <c r="F210" s="48">
        <v>61053</v>
      </c>
      <c r="G210" s="55"/>
      <c r="H210" s="55"/>
      <c r="I210" s="51"/>
    </row>
    <row r="211" spans="3:10" ht="27" customHeight="1" x14ac:dyDescent="0.2">
      <c r="D211" s="4" t="s">
        <v>228</v>
      </c>
      <c r="F211" s="48">
        <v>61058</v>
      </c>
      <c r="G211" s="55"/>
      <c r="H211" s="55"/>
      <c r="I211" s="51"/>
    </row>
    <row r="212" spans="3:10" ht="27" customHeight="1" x14ac:dyDescent="0.2">
      <c r="D212" s="4" t="s">
        <v>229</v>
      </c>
      <c r="F212" s="48">
        <v>61059</v>
      </c>
      <c r="G212" s="55"/>
      <c r="H212" s="55"/>
      <c r="I212" s="51"/>
    </row>
    <row r="213" spans="3:10" ht="27" customHeight="1" x14ac:dyDescent="0.2">
      <c r="C213" s="5" t="s">
        <v>230</v>
      </c>
      <c r="F213" s="13">
        <v>6106</v>
      </c>
      <c r="G213" s="15"/>
      <c r="H213" s="15"/>
      <c r="I213" s="40" t="s">
        <v>189</v>
      </c>
      <c r="J213" s="114" t="s">
        <v>190</v>
      </c>
    </row>
    <row r="214" spans="3:10" ht="27" customHeight="1" x14ac:dyDescent="0.2">
      <c r="C214" s="5" t="s">
        <v>231</v>
      </c>
      <c r="F214" s="13">
        <v>6107</v>
      </c>
      <c r="G214" s="15"/>
      <c r="H214" s="15"/>
      <c r="I214" s="40" t="s">
        <v>201</v>
      </c>
      <c r="J214" s="115" t="s">
        <v>202</v>
      </c>
    </row>
    <row r="215" spans="3:10" ht="27" customHeight="1" x14ac:dyDescent="0.2">
      <c r="C215" s="5" t="s">
        <v>232</v>
      </c>
      <c r="F215" s="13">
        <v>6108</v>
      </c>
      <c r="G215" s="15"/>
      <c r="H215" s="15"/>
      <c r="I215" s="40" t="s">
        <v>189</v>
      </c>
      <c r="J215" s="114" t="s">
        <v>190</v>
      </c>
    </row>
    <row r="216" spans="3:10" ht="27" customHeight="1" x14ac:dyDescent="0.2">
      <c r="C216" s="5" t="s">
        <v>233</v>
      </c>
      <c r="F216" s="13">
        <v>6109</v>
      </c>
      <c r="G216" s="15"/>
      <c r="H216" s="15"/>
      <c r="I216" s="40" t="s">
        <v>189</v>
      </c>
      <c r="J216" s="114" t="s">
        <v>190</v>
      </c>
    </row>
    <row r="217" spans="3:10" ht="27" customHeight="1" x14ac:dyDescent="0.2">
      <c r="C217" s="5" t="s">
        <v>234</v>
      </c>
      <c r="F217" s="13">
        <v>6110</v>
      </c>
      <c r="G217" s="15">
        <f>SUM(G218:G223)</f>
        <v>0</v>
      </c>
      <c r="H217" s="15">
        <f>SUM(H218:H223)</f>
        <v>0</v>
      </c>
      <c r="I217" s="40" t="s">
        <v>235</v>
      </c>
      <c r="J217" s="116" t="s">
        <v>236</v>
      </c>
    </row>
    <row r="218" spans="3:10" ht="27" customHeight="1" x14ac:dyDescent="0.2">
      <c r="D218" s="4" t="s">
        <v>237</v>
      </c>
      <c r="F218" s="48">
        <v>61100</v>
      </c>
      <c r="G218" s="55"/>
      <c r="H218" s="55"/>
      <c r="I218" s="51"/>
    </row>
    <row r="219" spans="3:10" ht="27" customHeight="1" x14ac:dyDescent="0.2">
      <c r="D219" s="4" t="s">
        <v>238</v>
      </c>
      <c r="F219" s="48">
        <v>61101</v>
      </c>
      <c r="G219" s="55"/>
      <c r="H219" s="55"/>
      <c r="I219" s="51"/>
    </row>
    <row r="220" spans="3:10" ht="27" customHeight="1" x14ac:dyDescent="0.2">
      <c r="D220" s="4" t="s">
        <v>239</v>
      </c>
      <c r="F220" s="48">
        <v>61102</v>
      </c>
      <c r="G220" s="55"/>
      <c r="H220" s="55"/>
      <c r="I220" s="51"/>
    </row>
    <row r="221" spans="3:10" ht="27" customHeight="1" x14ac:dyDescent="0.2">
      <c r="D221" s="4" t="s">
        <v>240</v>
      </c>
      <c r="F221" s="48">
        <v>61103</v>
      </c>
      <c r="G221" s="55"/>
      <c r="H221" s="55"/>
      <c r="I221" s="51"/>
    </row>
    <row r="222" spans="3:10" ht="27" customHeight="1" x14ac:dyDescent="0.2">
      <c r="D222" s="4" t="s">
        <v>241</v>
      </c>
      <c r="F222" s="48">
        <v>61108</v>
      </c>
      <c r="G222" s="55"/>
      <c r="H222" s="55"/>
      <c r="I222" s="51"/>
    </row>
    <row r="223" spans="3:10" ht="27" customHeight="1" x14ac:dyDescent="0.2">
      <c r="D223" s="4" t="s">
        <v>242</v>
      </c>
      <c r="F223" s="48">
        <v>61109</v>
      </c>
      <c r="G223" s="55"/>
      <c r="H223" s="55"/>
      <c r="I223" s="51"/>
    </row>
    <row r="224" spans="3:10" ht="27" customHeight="1" x14ac:dyDescent="0.2">
      <c r="C224" s="5" t="s">
        <v>243</v>
      </c>
      <c r="F224" s="13">
        <v>6111</v>
      </c>
      <c r="G224" s="15">
        <f>SUM(G225:G230)</f>
        <v>0</v>
      </c>
      <c r="H224" s="15">
        <f>SUM(H225:H230)</f>
        <v>0</v>
      </c>
      <c r="I224" s="40" t="s">
        <v>235</v>
      </c>
      <c r="J224" s="116" t="s">
        <v>236</v>
      </c>
    </row>
    <row r="225" spans="3:10" ht="27" customHeight="1" x14ac:dyDescent="0.2">
      <c r="D225" s="4" t="s">
        <v>237</v>
      </c>
      <c r="F225" s="48">
        <v>61110</v>
      </c>
      <c r="G225" s="55"/>
      <c r="H225" s="55"/>
      <c r="I225" s="51"/>
    </row>
    <row r="226" spans="3:10" ht="27" customHeight="1" x14ac:dyDescent="0.2">
      <c r="D226" s="4" t="s">
        <v>238</v>
      </c>
      <c r="F226" s="48">
        <v>61111</v>
      </c>
      <c r="G226" s="55"/>
      <c r="H226" s="55"/>
      <c r="I226" s="51"/>
    </row>
    <row r="227" spans="3:10" ht="27" customHeight="1" x14ac:dyDescent="0.2">
      <c r="D227" s="4" t="s">
        <v>244</v>
      </c>
      <c r="F227" s="48">
        <v>61112</v>
      </c>
      <c r="G227" s="55"/>
      <c r="H227" s="55"/>
      <c r="I227" s="51"/>
    </row>
    <row r="228" spans="3:10" ht="27" customHeight="1" x14ac:dyDescent="0.2">
      <c r="D228" s="4" t="s">
        <v>240</v>
      </c>
      <c r="F228" s="48">
        <v>61113</v>
      </c>
      <c r="G228" s="55"/>
      <c r="H228" s="55"/>
      <c r="I228" s="51"/>
    </row>
    <row r="229" spans="3:10" ht="27" customHeight="1" x14ac:dyDescent="0.2">
      <c r="D229" s="4" t="s">
        <v>245</v>
      </c>
      <c r="F229" s="48">
        <v>61118</v>
      </c>
      <c r="G229" s="55"/>
      <c r="H229" s="55"/>
      <c r="I229" s="51"/>
    </row>
    <row r="230" spans="3:10" ht="27" customHeight="1" x14ac:dyDescent="0.2">
      <c r="D230" s="4" t="s">
        <v>242</v>
      </c>
      <c r="F230" s="48">
        <v>61119</v>
      </c>
      <c r="G230" s="55"/>
      <c r="H230" s="55"/>
      <c r="I230" s="51"/>
    </row>
    <row r="231" spans="3:10" ht="27" customHeight="1" x14ac:dyDescent="0.2">
      <c r="C231" s="5" t="s">
        <v>246</v>
      </c>
      <c r="F231" s="13">
        <v>6112</v>
      </c>
      <c r="G231" s="15"/>
      <c r="H231" s="15"/>
      <c r="I231" s="40" t="s">
        <v>235</v>
      </c>
      <c r="J231" s="116" t="s">
        <v>236</v>
      </c>
    </row>
    <row r="232" spans="3:10" ht="27" customHeight="1" x14ac:dyDescent="0.2">
      <c r="C232" s="5" t="s">
        <v>247</v>
      </c>
      <c r="F232" s="13">
        <v>6113</v>
      </c>
      <c r="G232" s="15"/>
      <c r="H232" s="15"/>
      <c r="I232" s="40" t="s">
        <v>235</v>
      </c>
      <c r="J232" s="116" t="s">
        <v>236</v>
      </c>
    </row>
    <row r="233" spans="3:10" ht="27" customHeight="1" x14ac:dyDescent="0.2">
      <c r="C233" s="5" t="s">
        <v>248</v>
      </c>
      <c r="F233" s="13">
        <v>6114</v>
      </c>
      <c r="G233" s="15"/>
      <c r="H233" s="15"/>
      <c r="I233" s="40" t="s">
        <v>235</v>
      </c>
      <c r="J233" s="116" t="s">
        <v>236</v>
      </c>
    </row>
    <row r="234" spans="3:10" ht="27" customHeight="1" x14ac:dyDescent="0.2">
      <c r="C234" s="5" t="s">
        <v>249</v>
      </c>
      <c r="F234" s="13">
        <v>6115</v>
      </c>
      <c r="G234" s="15"/>
      <c r="H234" s="15"/>
      <c r="I234" s="40" t="s">
        <v>235</v>
      </c>
      <c r="J234" s="116" t="s">
        <v>236</v>
      </c>
    </row>
    <row r="235" spans="3:10" ht="27" customHeight="1" x14ac:dyDescent="0.2">
      <c r="C235" s="5" t="s">
        <v>250</v>
      </c>
      <c r="F235" s="13">
        <v>6116</v>
      </c>
      <c r="G235" s="15">
        <f>SUM(G236:G237)</f>
        <v>0</v>
      </c>
      <c r="H235" s="15">
        <f>SUM(H236:H237)</f>
        <v>0</v>
      </c>
      <c r="I235" s="40" t="s">
        <v>235</v>
      </c>
      <c r="J235" s="116" t="s">
        <v>236</v>
      </c>
    </row>
    <row r="236" spans="3:10" ht="27" customHeight="1" x14ac:dyDescent="0.2">
      <c r="D236" s="18" t="s">
        <v>251</v>
      </c>
      <c r="E236" s="2"/>
      <c r="F236" s="48">
        <v>61160</v>
      </c>
      <c r="G236" s="55"/>
      <c r="H236" s="55"/>
      <c r="I236" s="40"/>
      <c r="J236" s="117"/>
    </row>
    <row r="237" spans="3:10" ht="27" customHeight="1" x14ac:dyDescent="0.2">
      <c r="D237" s="18" t="s">
        <v>252</v>
      </c>
      <c r="E237" s="2"/>
      <c r="F237" s="48">
        <v>61161</v>
      </c>
      <c r="G237" s="55"/>
      <c r="H237" s="55"/>
      <c r="I237" s="40"/>
      <c r="J237" s="117"/>
    </row>
    <row r="238" spans="3:10" ht="27" customHeight="1" x14ac:dyDescent="0.2">
      <c r="C238" s="5" t="s">
        <v>253</v>
      </c>
      <c r="F238" s="13">
        <v>6117</v>
      </c>
      <c r="G238" s="15"/>
      <c r="H238" s="15"/>
      <c r="I238" s="40" t="s">
        <v>235</v>
      </c>
      <c r="J238" s="116" t="s">
        <v>236</v>
      </c>
    </row>
    <row r="239" spans="3:10" ht="27" customHeight="1" x14ac:dyDescent="0.2">
      <c r="C239" s="5" t="s">
        <v>254</v>
      </c>
      <c r="F239" s="13">
        <v>6118</v>
      </c>
      <c r="G239" s="15"/>
      <c r="H239" s="15"/>
      <c r="I239" s="40" t="s">
        <v>235</v>
      </c>
      <c r="J239" s="116" t="s">
        <v>236</v>
      </c>
    </row>
    <row r="240" spans="3:10" ht="27" customHeight="1" x14ac:dyDescent="0.2">
      <c r="C240" s="5" t="s">
        <v>255</v>
      </c>
      <c r="F240" s="13">
        <v>6119</v>
      </c>
      <c r="G240" s="15"/>
      <c r="H240" s="15"/>
      <c r="I240" s="40" t="s">
        <v>235</v>
      </c>
      <c r="J240" s="116" t="s">
        <v>236</v>
      </c>
    </row>
    <row r="241" spans="3:10" ht="27" customHeight="1" x14ac:dyDescent="0.2">
      <c r="C241" s="5" t="s">
        <v>256</v>
      </c>
      <c r="F241" s="13">
        <v>6120</v>
      </c>
      <c r="G241" s="15"/>
      <c r="H241" s="15"/>
      <c r="I241" s="40" t="s">
        <v>189</v>
      </c>
      <c r="J241" s="114" t="s">
        <v>190</v>
      </c>
    </row>
    <row r="242" spans="3:10" ht="27" customHeight="1" x14ac:dyDescent="0.2">
      <c r="C242" s="5" t="s">
        <v>257</v>
      </c>
      <c r="F242" s="13">
        <v>6121</v>
      </c>
      <c r="G242" s="15"/>
      <c r="H242" s="15"/>
      <c r="I242" s="40" t="s">
        <v>189</v>
      </c>
      <c r="J242" s="114" t="s">
        <v>190</v>
      </c>
    </row>
    <row r="243" spans="3:10" ht="27" customHeight="1" x14ac:dyDescent="0.2">
      <c r="C243" s="5" t="s">
        <v>258</v>
      </c>
      <c r="F243" s="13">
        <v>6122</v>
      </c>
      <c r="G243" s="15"/>
      <c r="H243" s="15"/>
      <c r="I243" s="40" t="s">
        <v>189</v>
      </c>
      <c r="J243" s="114" t="s">
        <v>190</v>
      </c>
    </row>
    <row r="244" spans="3:10" ht="27" customHeight="1" x14ac:dyDescent="0.2">
      <c r="C244" s="5" t="s">
        <v>259</v>
      </c>
      <c r="F244" s="13">
        <v>6123</v>
      </c>
      <c r="G244" s="15"/>
      <c r="H244" s="15"/>
      <c r="I244" s="40" t="s">
        <v>189</v>
      </c>
      <c r="J244" s="114" t="s">
        <v>190</v>
      </c>
    </row>
    <row r="245" spans="3:10" ht="27" customHeight="1" x14ac:dyDescent="0.2">
      <c r="C245" s="5" t="s">
        <v>260</v>
      </c>
      <c r="F245" s="13">
        <v>6124</v>
      </c>
      <c r="G245" s="15"/>
      <c r="H245" s="15"/>
      <c r="I245" s="40" t="s">
        <v>189</v>
      </c>
      <c r="J245" s="114" t="s">
        <v>190</v>
      </c>
    </row>
    <row r="246" spans="3:10" ht="27" customHeight="1" x14ac:dyDescent="0.2">
      <c r="C246" s="5" t="s">
        <v>261</v>
      </c>
      <c r="F246" s="13">
        <v>6125</v>
      </c>
      <c r="G246" s="15"/>
      <c r="H246" s="15"/>
      <c r="I246" s="40" t="s">
        <v>189</v>
      </c>
      <c r="J246" s="114" t="s">
        <v>190</v>
      </c>
    </row>
    <row r="247" spans="3:10" ht="27" customHeight="1" x14ac:dyDescent="0.2">
      <c r="C247" s="5" t="s">
        <v>262</v>
      </c>
      <c r="F247" s="13">
        <v>6126</v>
      </c>
      <c r="G247" s="15"/>
      <c r="H247" s="15"/>
      <c r="I247" s="40" t="s">
        <v>189</v>
      </c>
      <c r="J247" s="114" t="s">
        <v>190</v>
      </c>
    </row>
    <row r="248" spans="3:10" ht="27" customHeight="1" x14ac:dyDescent="0.2">
      <c r="C248" s="5" t="s">
        <v>263</v>
      </c>
      <c r="F248" s="13">
        <v>6127</v>
      </c>
      <c r="G248" s="15"/>
      <c r="H248" s="15"/>
      <c r="I248" s="40" t="s">
        <v>189</v>
      </c>
      <c r="J248" s="114" t="s">
        <v>190</v>
      </c>
    </row>
    <row r="249" spans="3:10" ht="27" customHeight="1" x14ac:dyDescent="0.2">
      <c r="C249" s="5" t="s">
        <v>264</v>
      </c>
      <c r="F249" s="13">
        <v>6128</v>
      </c>
      <c r="G249" s="15"/>
      <c r="H249" s="15"/>
      <c r="I249" s="40" t="s">
        <v>235</v>
      </c>
      <c r="J249" s="116" t="s">
        <v>236</v>
      </c>
    </row>
    <row r="250" spans="3:10" ht="27" customHeight="1" x14ac:dyDescent="0.2">
      <c r="C250" s="5" t="s">
        <v>265</v>
      </c>
      <c r="F250" s="13">
        <v>6129</v>
      </c>
      <c r="G250" s="15"/>
      <c r="H250" s="15"/>
      <c r="I250" s="40" t="s">
        <v>189</v>
      </c>
      <c r="J250" s="114" t="s">
        <v>190</v>
      </c>
    </row>
    <row r="251" spans="3:10" ht="27" customHeight="1" x14ac:dyDescent="0.2">
      <c r="C251" s="5" t="s">
        <v>266</v>
      </c>
      <c r="F251" s="13">
        <v>6130</v>
      </c>
      <c r="G251" s="15"/>
      <c r="H251" s="15"/>
      <c r="I251" s="40" t="s">
        <v>235</v>
      </c>
      <c r="J251" s="116" t="s">
        <v>236</v>
      </c>
    </row>
    <row r="252" spans="3:10" ht="27" customHeight="1" x14ac:dyDescent="0.2">
      <c r="C252" s="5" t="s">
        <v>267</v>
      </c>
      <c r="F252" s="13">
        <v>6131</v>
      </c>
      <c r="G252" s="15"/>
      <c r="H252" s="15"/>
      <c r="I252" s="40" t="s">
        <v>235</v>
      </c>
      <c r="J252" s="116" t="s">
        <v>236</v>
      </c>
    </row>
    <row r="253" spans="3:10" ht="27" customHeight="1" x14ac:dyDescent="0.2">
      <c r="C253" s="5" t="s">
        <v>268</v>
      </c>
      <c r="F253" s="13">
        <v>6132</v>
      </c>
      <c r="G253" s="15"/>
      <c r="H253" s="15"/>
      <c r="I253" s="40" t="s">
        <v>235</v>
      </c>
      <c r="J253" s="116" t="s">
        <v>236</v>
      </c>
    </row>
    <row r="254" spans="3:10" ht="27" customHeight="1" x14ac:dyDescent="0.2">
      <c r="C254" s="5" t="s">
        <v>269</v>
      </c>
      <c r="F254" s="13">
        <v>6133</v>
      </c>
      <c r="G254" s="15"/>
      <c r="H254" s="15"/>
      <c r="I254" s="40" t="s">
        <v>235</v>
      </c>
      <c r="J254" s="116" t="s">
        <v>236</v>
      </c>
    </row>
    <row r="255" spans="3:10" ht="27" customHeight="1" x14ac:dyDescent="0.2">
      <c r="C255" s="5" t="s">
        <v>270</v>
      </c>
      <c r="F255" s="13">
        <v>6134</v>
      </c>
      <c r="G255" s="15">
        <f>SUM(G256:G257)</f>
        <v>0</v>
      </c>
      <c r="H255" s="15">
        <f>SUM(H256:H257)</f>
        <v>0</v>
      </c>
      <c r="I255" s="51"/>
    </row>
    <row r="256" spans="3:10" ht="27" customHeight="1" x14ac:dyDescent="0.2">
      <c r="D256" s="18" t="s">
        <v>271</v>
      </c>
      <c r="E256" s="2"/>
      <c r="F256" s="48">
        <v>61340</v>
      </c>
      <c r="G256" s="55"/>
      <c r="H256" s="55"/>
      <c r="I256" s="40" t="s">
        <v>189</v>
      </c>
      <c r="J256" s="114" t="s">
        <v>190</v>
      </c>
    </row>
    <row r="257" spans="3:10" ht="27" customHeight="1" x14ac:dyDescent="0.2">
      <c r="D257" s="18" t="s">
        <v>272</v>
      </c>
      <c r="E257" s="2"/>
      <c r="F257" s="48">
        <v>61341</v>
      </c>
      <c r="G257" s="55"/>
      <c r="H257" s="55"/>
      <c r="I257" s="40" t="s">
        <v>235</v>
      </c>
      <c r="J257" s="116" t="s">
        <v>236</v>
      </c>
    </row>
    <row r="258" spans="3:10" ht="27" customHeight="1" x14ac:dyDescent="0.2">
      <c r="C258" s="5" t="s">
        <v>273</v>
      </c>
      <c r="F258" s="13">
        <v>6135</v>
      </c>
      <c r="G258" s="15"/>
      <c r="H258" s="15"/>
      <c r="I258" s="40" t="s">
        <v>235</v>
      </c>
      <c r="J258" s="116" t="s">
        <v>236</v>
      </c>
    </row>
    <row r="259" spans="3:10" ht="27" customHeight="1" x14ac:dyDescent="0.2">
      <c r="C259" s="5" t="s">
        <v>274</v>
      </c>
      <c r="F259" s="13">
        <v>6136</v>
      </c>
      <c r="G259" s="15">
        <f>SUM(G260:G261)</f>
        <v>0</v>
      </c>
      <c r="H259" s="15">
        <f>SUM(H260:H261)</f>
        <v>0</v>
      </c>
      <c r="I259" s="51"/>
    </row>
    <row r="260" spans="3:10" ht="27" customHeight="1" x14ac:dyDescent="0.2">
      <c r="D260" s="18" t="s">
        <v>271</v>
      </c>
      <c r="E260" s="2"/>
      <c r="F260" s="48">
        <v>61360</v>
      </c>
      <c r="G260" s="55"/>
      <c r="H260" s="55"/>
      <c r="I260" s="40" t="s">
        <v>189</v>
      </c>
      <c r="J260" s="114" t="s">
        <v>190</v>
      </c>
    </row>
    <row r="261" spans="3:10" ht="27" customHeight="1" x14ac:dyDescent="0.2">
      <c r="D261" s="18" t="s">
        <v>272</v>
      </c>
      <c r="E261" s="2"/>
      <c r="F261" s="48">
        <v>61361</v>
      </c>
      <c r="G261" s="55"/>
      <c r="H261" s="55"/>
      <c r="I261" s="40" t="s">
        <v>235</v>
      </c>
      <c r="J261" s="116" t="s">
        <v>236</v>
      </c>
    </row>
    <row r="262" spans="3:10" ht="27" customHeight="1" x14ac:dyDescent="0.2">
      <c r="C262" s="5" t="s">
        <v>275</v>
      </c>
      <c r="F262" s="13">
        <v>6137</v>
      </c>
      <c r="G262" s="15"/>
      <c r="H262" s="15"/>
      <c r="I262" s="40" t="s">
        <v>235</v>
      </c>
      <c r="J262" s="116" t="s">
        <v>236</v>
      </c>
    </row>
    <row r="263" spans="3:10" ht="27" customHeight="1" x14ac:dyDescent="0.2">
      <c r="C263" s="5" t="s">
        <v>276</v>
      </c>
      <c r="F263" s="13">
        <v>6138</v>
      </c>
      <c r="G263" s="15"/>
      <c r="H263" s="15"/>
      <c r="I263" s="40" t="s">
        <v>235</v>
      </c>
      <c r="J263" s="116" t="s">
        <v>236</v>
      </c>
    </row>
    <row r="264" spans="3:10" ht="27" customHeight="1" x14ac:dyDescent="0.2">
      <c r="C264" s="5" t="s">
        <v>277</v>
      </c>
      <c r="F264" s="13">
        <v>6139</v>
      </c>
      <c r="G264" s="15"/>
      <c r="H264" s="15"/>
      <c r="I264" s="40" t="s">
        <v>235</v>
      </c>
      <c r="J264" s="116" t="s">
        <v>236</v>
      </c>
    </row>
    <row r="265" spans="3:10" ht="27" customHeight="1" x14ac:dyDescent="0.2">
      <c r="C265" s="5" t="s">
        <v>278</v>
      </c>
      <c r="F265" s="13">
        <v>6140</v>
      </c>
      <c r="G265" s="15"/>
      <c r="H265" s="15"/>
      <c r="I265" s="40" t="s">
        <v>235</v>
      </c>
      <c r="J265" s="116" t="s">
        <v>236</v>
      </c>
    </row>
    <row r="266" spans="3:10" ht="27" customHeight="1" x14ac:dyDescent="0.2">
      <c r="C266" s="5" t="s">
        <v>279</v>
      </c>
      <c r="F266" s="13">
        <v>6141</v>
      </c>
      <c r="G266" s="15"/>
      <c r="H266" s="15"/>
      <c r="I266" s="40" t="s">
        <v>189</v>
      </c>
      <c r="J266" s="114" t="s">
        <v>190</v>
      </c>
    </row>
    <row r="267" spans="3:10" ht="27" customHeight="1" x14ac:dyDescent="0.2">
      <c r="C267" s="5" t="s">
        <v>280</v>
      </c>
      <c r="F267" s="13">
        <v>6142</v>
      </c>
      <c r="G267" s="15"/>
      <c r="H267" s="15"/>
      <c r="I267" s="40" t="s">
        <v>235</v>
      </c>
      <c r="J267" s="116" t="s">
        <v>236</v>
      </c>
    </row>
    <row r="268" spans="3:10" ht="27" customHeight="1" x14ac:dyDescent="0.2">
      <c r="C268" s="5" t="s">
        <v>281</v>
      </c>
      <c r="F268" s="13">
        <v>6143</v>
      </c>
      <c r="G268" s="15"/>
      <c r="H268" s="15"/>
      <c r="I268" s="40" t="s">
        <v>235</v>
      </c>
      <c r="J268" s="116" t="s">
        <v>236</v>
      </c>
    </row>
    <row r="269" spans="3:10" ht="27" customHeight="1" x14ac:dyDescent="0.2">
      <c r="C269" s="5" t="s">
        <v>282</v>
      </c>
      <c r="F269" s="13">
        <v>6144</v>
      </c>
      <c r="G269" s="15">
        <f>SUM(G270:G272)</f>
        <v>0</v>
      </c>
      <c r="H269" s="15">
        <f>SUM(H270:H272)</f>
        <v>0</v>
      </c>
      <c r="I269" s="40" t="s">
        <v>235</v>
      </c>
      <c r="J269" s="116" t="s">
        <v>236</v>
      </c>
    </row>
    <row r="270" spans="3:10" ht="27" customHeight="1" x14ac:dyDescent="0.2">
      <c r="C270" s="6"/>
      <c r="D270" s="5" t="s">
        <v>283</v>
      </c>
      <c r="E270" s="2"/>
      <c r="F270" s="48">
        <v>61440</v>
      </c>
      <c r="G270" s="55"/>
      <c r="H270" s="55"/>
      <c r="I270" s="51"/>
    </row>
    <row r="271" spans="3:10" ht="27" customHeight="1" x14ac:dyDescent="0.2">
      <c r="C271" s="6"/>
      <c r="D271" s="5" t="s">
        <v>284</v>
      </c>
      <c r="E271" s="2"/>
      <c r="F271" s="48">
        <v>61441</v>
      </c>
      <c r="G271" s="55"/>
      <c r="H271" s="55"/>
      <c r="I271" s="51"/>
    </row>
    <row r="272" spans="3:10" ht="27" customHeight="1" x14ac:dyDescent="0.2">
      <c r="C272" s="6"/>
      <c r="D272" s="5" t="s">
        <v>285</v>
      </c>
      <c r="E272" s="2"/>
      <c r="F272" s="48">
        <v>61442</v>
      </c>
      <c r="G272" s="55"/>
      <c r="H272" s="55"/>
      <c r="I272" s="51"/>
    </row>
    <row r="273" spans="3:10" ht="27" customHeight="1" x14ac:dyDescent="0.2">
      <c r="C273" s="5" t="s">
        <v>286</v>
      </c>
      <c r="F273" s="13">
        <v>6150</v>
      </c>
      <c r="G273" s="15"/>
      <c r="H273" s="15"/>
      <c r="I273" s="40" t="s">
        <v>235</v>
      </c>
      <c r="J273" s="116" t="s">
        <v>236</v>
      </c>
    </row>
    <row r="274" spans="3:10" ht="42" customHeight="1" x14ac:dyDescent="0.2">
      <c r="C274" s="5" t="s">
        <v>287</v>
      </c>
      <c r="F274" s="13">
        <v>6151</v>
      </c>
      <c r="G274" s="15">
        <f>G275+G277+G278+G279+G280+G281</f>
        <v>0</v>
      </c>
      <c r="H274" s="15">
        <f>H275+H277+H278+H279+H280+H281</f>
        <v>0</v>
      </c>
      <c r="I274" s="40" t="s">
        <v>288</v>
      </c>
      <c r="J274" s="118" t="s">
        <v>289</v>
      </c>
    </row>
    <row r="275" spans="3:10" ht="27" customHeight="1" x14ac:dyDescent="0.2">
      <c r="D275" s="4" t="s">
        <v>290</v>
      </c>
      <c r="F275" s="48">
        <v>61510</v>
      </c>
      <c r="G275" s="55"/>
      <c r="H275" s="55"/>
      <c r="I275" s="51"/>
    </row>
    <row r="276" spans="3:10" ht="27" customHeight="1" x14ac:dyDescent="0.2">
      <c r="D276" s="4" t="s">
        <v>291</v>
      </c>
      <c r="F276" s="48"/>
      <c r="G276" s="55"/>
      <c r="H276" s="55"/>
      <c r="I276" s="51"/>
    </row>
    <row r="277" spans="3:10" ht="27" customHeight="1" x14ac:dyDescent="0.2">
      <c r="D277" s="4" t="s">
        <v>292</v>
      </c>
      <c r="F277" s="48">
        <v>61511</v>
      </c>
      <c r="G277" s="55"/>
      <c r="H277" s="55"/>
      <c r="I277" s="51"/>
    </row>
    <row r="278" spans="3:10" ht="27" customHeight="1" x14ac:dyDescent="0.2">
      <c r="D278" s="4" t="s">
        <v>293</v>
      </c>
      <c r="F278" s="48">
        <v>61512</v>
      </c>
      <c r="G278" s="55"/>
      <c r="H278" s="55"/>
      <c r="I278" s="51"/>
    </row>
    <row r="279" spans="3:10" ht="27" customHeight="1" x14ac:dyDescent="0.2">
      <c r="D279" s="4" t="s">
        <v>294</v>
      </c>
      <c r="F279" s="48">
        <v>61513</v>
      </c>
      <c r="G279" s="55"/>
      <c r="H279" s="55"/>
      <c r="I279" s="51"/>
    </row>
    <row r="280" spans="3:10" ht="27" customHeight="1" x14ac:dyDescent="0.2">
      <c r="D280" s="4" t="s">
        <v>295</v>
      </c>
      <c r="F280" s="48">
        <v>61518</v>
      </c>
      <c r="G280" s="55"/>
      <c r="H280" s="55"/>
      <c r="I280" s="51"/>
    </row>
    <row r="281" spans="3:10" ht="27" customHeight="1" x14ac:dyDescent="0.2">
      <c r="D281" s="4" t="s">
        <v>296</v>
      </c>
      <c r="F281" s="48">
        <v>61519</v>
      </c>
      <c r="G281" s="55"/>
      <c r="H281" s="55"/>
      <c r="I281" s="51"/>
    </row>
    <row r="282" spans="3:10" ht="42" customHeight="1" x14ac:dyDescent="0.2">
      <c r="C282" s="5" t="s">
        <v>297</v>
      </c>
      <c r="F282" s="13">
        <v>6152</v>
      </c>
      <c r="G282" s="15">
        <f>SUM(G283:G288)</f>
        <v>0</v>
      </c>
      <c r="H282" s="15">
        <f>SUM(H283:H288)</f>
        <v>0</v>
      </c>
      <c r="I282" s="40" t="s">
        <v>288</v>
      </c>
      <c r="J282" s="118" t="s">
        <v>289</v>
      </c>
    </row>
    <row r="283" spans="3:10" ht="27" customHeight="1" x14ac:dyDescent="0.2">
      <c r="D283" s="4" t="s">
        <v>298</v>
      </c>
      <c r="F283" s="48">
        <v>61520</v>
      </c>
      <c r="G283" s="55"/>
      <c r="H283" s="55"/>
      <c r="I283" s="51"/>
    </row>
    <row r="284" spans="3:10" ht="27" customHeight="1" x14ac:dyDescent="0.2">
      <c r="D284" s="4" t="s">
        <v>299</v>
      </c>
      <c r="F284" s="48">
        <v>61521</v>
      </c>
      <c r="G284" s="55"/>
      <c r="H284" s="55"/>
      <c r="I284" s="51"/>
    </row>
    <row r="285" spans="3:10" ht="27" customHeight="1" x14ac:dyDescent="0.2">
      <c r="D285" s="4" t="s">
        <v>300</v>
      </c>
      <c r="F285" s="48">
        <v>61522</v>
      </c>
      <c r="G285" s="55"/>
      <c r="H285" s="55"/>
      <c r="I285" s="51"/>
    </row>
    <row r="286" spans="3:10" ht="27" customHeight="1" x14ac:dyDescent="0.2">
      <c r="D286" s="4" t="s">
        <v>301</v>
      </c>
      <c r="F286" s="48">
        <v>61523</v>
      </c>
      <c r="G286" s="55"/>
      <c r="H286" s="55"/>
      <c r="I286" s="51"/>
    </row>
    <row r="287" spans="3:10" ht="27" customHeight="1" x14ac:dyDescent="0.2">
      <c r="D287" s="4" t="s">
        <v>302</v>
      </c>
      <c r="F287" s="48">
        <v>61528</v>
      </c>
      <c r="G287" s="55"/>
      <c r="H287" s="55"/>
      <c r="I287" s="51"/>
    </row>
    <row r="288" spans="3:10" ht="27" customHeight="1" x14ac:dyDescent="0.2">
      <c r="D288" s="4" t="s">
        <v>303</v>
      </c>
      <c r="F288" s="48">
        <v>61529</v>
      </c>
      <c r="G288" s="55"/>
      <c r="H288" s="55"/>
      <c r="I288" s="51"/>
    </row>
    <row r="289" spans="3:10" ht="42" customHeight="1" x14ac:dyDescent="0.2">
      <c r="C289" s="5" t="s">
        <v>304</v>
      </c>
      <c r="F289" s="13">
        <v>6153</v>
      </c>
      <c r="G289" s="15">
        <f>SUM(G290:G294)</f>
        <v>0</v>
      </c>
      <c r="H289" s="15">
        <f>SUM(H290:H294)</f>
        <v>0</v>
      </c>
      <c r="I289" s="40" t="s">
        <v>288</v>
      </c>
      <c r="J289" s="118" t="s">
        <v>289</v>
      </c>
    </row>
    <row r="290" spans="3:10" ht="27" customHeight="1" x14ac:dyDescent="0.2">
      <c r="D290" s="4" t="s">
        <v>305</v>
      </c>
      <c r="F290" s="48">
        <v>61530</v>
      </c>
      <c r="G290" s="55"/>
      <c r="H290" s="55"/>
      <c r="I290" s="51"/>
    </row>
    <row r="291" spans="3:10" ht="27" customHeight="1" x14ac:dyDescent="0.2">
      <c r="D291" s="4" t="s">
        <v>306</v>
      </c>
      <c r="F291" s="48">
        <v>61531</v>
      </c>
      <c r="G291" s="55"/>
      <c r="H291" s="55"/>
      <c r="I291" s="51"/>
    </row>
    <row r="292" spans="3:10" ht="27" customHeight="1" x14ac:dyDescent="0.2">
      <c r="D292" s="4" t="s">
        <v>307</v>
      </c>
      <c r="F292" s="48">
        <v>61532</v>
      </c>
      <c r="G292" s="55"/>
      <c r="H292" s="55"/>
      <c r="I292" s="51"/>
    </row>
    <row r="293" spans="3:10" ht="27" customHeight="1" x14ac:dyDescent="0.2">
      <c r="D293" s="4" t="s">
        <v>308</v>
      </c>
      <c r="F293" s="48">
        <v>61538</v>
      </c>
      <c r="G293" s="55"/>
      <c r="H293" s="55"/>
      <c r="I293" s="51"/>
    </row>
    <row r="294" spans="3:10" ht="27" customHeight="1" x14ac:dyDescent="0.2">
      <c r="D294" s="4" t="s">
        <v>309</v>
      </c>
      <c r="F294" s="48">
        <v>61539</v>
      </c>
      <c r="G294" s="55"/>
      <c r="H294" s="55"/>
      <c r="I294" s="51"/>
    </row>
    <row r="295" spans="3:10" ht="27" customHeight="1" x14ac:dyDescent="0.2">
      <c r="C295" s="5" t="s">
        <v>310</v>
      </c>
      <c r="F295" s="13">
        <v>6154</v>
      </c>
      <c r="G295" s="15"/>
      <c r="H295" s="15"/>
      <c r="I295" s="40" t="s">
        <v>235</v>
      </c>
      <c r="J295" s="116" t="s">
        <v>236</v>
      </c>
    </row>
    <row r="296" spans="3:10" ht="27" customHeight="1" x14ac:dyDescent="0.2">
      <c r="C296" s="5" t="s">
        <v>311</v>
      </c>
      <c r="F296" s="13">
        <v>6155</v>
      </c>
      <c r="G296" s="15"/>
      <c r="H296" s="15"/>
      <c r="I296" s="40" t="s">
        <v>235</v>
      </c>
      <c r="J296" s="116" t="s">
        <v>236</v>
      </c>
    </row>
    <row r="297" spans="3:10" ht="27" customHeight="1" x14ac:dyDescent="0.2">
      <c r="C297" s="5" t="s">
        <v>312</v>
      </c>
      <c r="F297" s="13">
        <v>6158</v>
      </c>
      <c r="G297" s="15"/>
      <c r="H297" s="15"/>
      <c r="I297" s="40" t="s">
        <v>235</v>
      </c>
      <c r="J297" s="116" t="s">
        <v>236</v>
      </c>
    </row>
    <row r="298" spans="3:10" ht="27" customHeight="1" x14ac:dyDescent="0.2">
      <c r="C298" s="5" t="s">
        <v>313</v>
      </c>
      <c r="F298" s="13">
        <v>6159</v>
      </c>
      <c r="G298" s="15"/>
      <c r="H298" s="15"/>
      <c r="I298" s="40" t="s">
        <v>189</v>
      </c>
      <c r="J298" s="114" t="s">
        <v>190</v>
      </c>
    </row>
    <row r="299" spans="3:10" ht="42" customHeight="1" x14ac:dyDescent="0.2">
      <c r="C299" s="5" t="s">
        <v>314</v>
      </c>
      <c r="F299" s="13">
        <v>6160</v>
      </c>
      <c r="G299" s="15">
        <f>G300+G301+G302+G303+G304+G306+G307+G308+G309+G310</f>
        <v>0</v>
      </c>
      <c r="H299" s="15">
        <f>H300+H301+H302+H303+H304+H306+H307+H308+H309+H310</f>
        <v>0</v>
      </c>
      <c r="I299" s="40" t="s">
        <v>288</v>
      </c>
      <c r="J299" s="118" t="s">
        <v>289</v>
      </c>
    </row>
    <row r="300" spans="3:10" ht="27" customHeight="1" x14ac:dyDescent="0.2">
      <c r="D300" s="4" t="s">
        <v>315</v>
      </c>
      <c r="F300" s="48">
        <v>61600</v>
      </c>
      <c r="G300" s="55"/>
      <c r="H300" s="55"/>
      <c r="I300" s="51"/>
    </row>
    <row r="301" spans="3:10" ht="27" customHeight="1" x14ac:dyDescent="0.2">
      <c r="D301" s="4" t="s">
        <v>316</v>
      </c>
      <c r="F301" s="48">
        <v>61601</v>
      </c>
      <c r="G301" s="55"/>
      <c r="H301" s="55"/>
      <c r="I301" s="51"/>
    </row>
    <row r="302" spans="3:10" ht="27" customHeight="1" x14ac:dyDescent="0.2">
      <c r="D302" s="4" t="s">
        <v>317</v>
      </c>
      <c r="F302" s="48">
        <v>61602</v>
      </c>
      <c r="G302" s="55"/>
      <c r="H302" s="55"/>
      <c r="I302" s="51"/>
    </row>
    <row r="303" spans="3:10" ht="27" customHeight="1" x14ac:dyDescent="0.2">
      <c r="D303" s="4" t="s">
        <v>318</v>
      </c>
      <c r="F303" s="48">
        <v>61603</v>
      </c>
      <c r="G303" s="55"/>
      <c r="H303" s="55"/>
      <c r="I303" s="51"/>
    </row>
    <row r="304" spans="3:10" ht="27" customHeight="1" x14ac:dyDescent="0.2">
      <c r="D304" s="4" t="s">
        <v>319</v>
      </c>
      <c r="F304" s="48">
        <v>61604</v>
      </c>
      <c r="G304" s="55"/>
      <c r="H304" s="55"/>
      <c r="I304" s="51"/>
    </row>
    <row r="305" spans="3:10" ht="27" customHeight="1" x14ac:dyDescent="0.2">
      <c r="D305" s="4" t="s">
        <v>320</v>
      </c>
      <c r="F305" s="48"/>
      <c r="G305" s="60"/>
      <c r="H305" s="60"/>
      <c r="I305" s="51"/>
    </row>
    <row r="306" spans="3:10" ht="27" customHeight="1" x14ac:dyDescent="0.2">
      <c r="D306" s="4" t="s">
        <v>321</v>
      </c>
      <c r="F306" s="48">
        <v>61605</v>
      </c>
      <c r="G306" s="55"/>
      <c r="H306" s="55"/>
      <c r="I306" s="51"/>
    </row>
    <row r="307" spans="3:10" ht="27" customHeight="1" x14ac:dyDescent="0.2">
      <c r="D307" s="5" t="s">
        <v>322</v>
      </c>
      <c r="F307" s="48">
        <v>61606</v>
      </c>
      <c r="G307" s="55"/>
      <c r="H307" s="55"/>
      <c r="I307" s="51"/>
    </row>
    <row r="308" spans="3:10" ht="27" customHeight="1" x14ac:dyDescent="0.2">
      <c r="D308" s="5" t="s">
        <v>323</v>
      </c>
      <c r="F308" s="48">
        <v>61607</v>
      </c>
      <c r="G308" s="55"/>
      <c r="H308" s="55"/>
      <c r="I308" s="51"/>
    </row>
    <row r="309" spans="3:10" ht="27" customHeight="1" x14ac:dyDescent="0.2">
      <c r="D309" s="5" t="s">
        <v>324</v>
      </c>
      <c r="F309" s="48">
        <v>61608</v>
      </c>
      <c r="G309" s="55"/>
      <c r="H309" s="55"/>
      <c r="I309" s="51"/>
    </row>
    <row r="310" spans="3:10" ht="27" customHeight="1" x14ac:dyDescent="0.2">
      <c r="D310" s="5" t="s">
        <v>325</v>
      </c>
      <c r="F310" s="48">
        <v>61609</v>
      </c>
      <c r="G310" s="55"/>
      <c r="H310" s="55"/>
      <c r="I310" s="51"/>
    </row>
    <row r="311" spans="3:10" ht="42" customHeight="1" x14ac:dyDescent="0.2">
      <c r="C311" s="5" t="s">
        <v>326</v>
      </c>
      <c r="F311" s="13">
        <v>6161</v>
      </c>
      <c r="G311" s="15"/>
      <c r="H311" s="15"/>
      <c r="I311" s="40" t="s">
        <v>288</v>
      </c>
      <c r="J311" s="118" t="s">
        <v>289</v>
      </c>
    </row>
    <row r="312" spans="3:10" ht="42" customHeight="1" x14ac:dyDescent="0.2">
      <c r="C312" s="5" t="s">
        <v>327</v>
      </c>
      <c r="F312" s="13">
        <v>6162</v>
      </c>
      <c r="G312" s="15"/>
      <c r="H312" s="15"/>
      <c r="I312" s="40" t="s">
        <v>288</v>
      </c>
      <c r="J312" s="118" t="s">
        <v>289</v>
      </c>
    </row>
    <row r="313" spans="3:10" ht="42" customHeight="1" x14ac:dyDescent="0.2">
      <c r="C313" s="5" t="s">
        <v>328</v>
      </c>
      <c r="F313" s="13">
        <v>6163</v>
      </c>
      <c r="G313" s="15">
        <f>SUM(G314:G319)</f>
        <v>0</v>
      </c>
      <c r="H313" s="15">
        <f>SUM(H314:H319)</f>
        <v>0</v>
      </c>
      <c r="I313" s="40" t="s">
        <v>288</v>
      </c>
      <c r="J313" s="118" t="s">
        <v>289</v>
      </c>
    </row>
    <row r="314" spans="3:10" ht="27" customHeight="1" x14ac:dyDescent="0.2">
      <c r="D314" s="4" t="s">
        <v>329</v>
      </c>
      <c r="F314" s="48">
        <v>61631</v>
      </c>
      <c r="G314" s="55"/>
      <c r="H314" s="55"/>
      <c r="I314" s="51"/>
    </row>
    <row r="315" spans="3:10" ht="27" customHeight="1" x14ac:dyDescent="0.2">
      <c r="D315" s="4" t="s">
        <v>330</v>
      </c>
      <c r="F315" s="48">
        <v>61632</v>
      </c>
      <c r="G315" s="55"/>
      <c r="H315" s="55"/>
      <c r="I315" s="51"/>
    </row>
    <row r="316" spans="3:10" ht="27" customHeight="1" x14ac:dyDescent="0.2">
      <c r="D316" s="4" t="s">
        <v>331</v>
      </c>
      <c r="F316" s="48">
        <v>61633</v>
      </c>
      <c r="G316" s="55"/>
      <c r="H316" s="55"/>
      <c r="I316" s="51"/>
    </row>
    <row r="317" spans="3:10" ht="27" customHeight="1" x14ac:dyDescent="0.2">
      <c r="D317" s="4" t="s">
        <v>332</v>
      </c>
      <c r="F317" s="48">
        <v>61634</v>
      </c>
      <c r="G317" s="55"/>
      <c r="H317" s="55"/>
      <c r="I317" s="51"/>
    </row>
    <row r="318" spans="3:10" ht="27" customHeight="1" x14ac:dyDescent="0.2">
      <c r="D318" s="4" t="s">
        <v>333</v>
      </c>
      <c r="F318" s="48">
        <v>61635</v>
      </c>
      <c r="G318" s="55"/>
      <c r="H318" s="55"/>
      <c r="I318" s="51"/>
    </row>
    <row r="319" spans="3:10" ht="27" customHeight="1" x14ac:dyDescent="0.2">
      <c r="D319" s="4" t="s">
        <v>334</v>
      </c>
      <c r="F319" s="48">
        <v>61639</v>
      </c>
      <c r="G319" s="55"/>
      <c r="H319" s="55"/>
      <c r="I319" s="51"/>
    </row>
    <row r="320" spans="3:10" ht="27" customHeight="1" x14ac:dyDescent="0.2">
      <c r="C320" s="5" t="s">
        <v>335</v>
      </c>
      <c r="F320" s="13">
        <v>6168</v>
      </c>
      <c r="G320" s="15"/>
      <c r="H320" s="15"/>
      <c r="I320" s="40" t="s">
        <v>235</v>
      </c>
      <c r="J320" s="116" t="s">
        <v>236</v>
      </c>
    </row>
    <row r="321" spans="2:10" ht="27" customHeight="1" x14ac:dyDescent="0.2">
      <c r="C321" s="5" t="s">
        <v>336</v>
      </c>
      <c r="F321" s="13">
        <v>6169</v>
      </c>
      <c r="G321" s="15"/>
      <c r="H321" s="15"/>
      <c r="I321" s="40" t="s">
        <v>235</v>
      </c>
      <c r="J321" s="116" t="s">
        <v>236</v>
      </c>
    </row>
    <row r="322" spans="2:10" ht="27" customHeight="1" x14ac:dyDescent="0.2">
      <c r="B322" s="5" t="s">
        <v>337</v>
      </c>
      <c r="C322" s="6"/>
      <c r="F322" s="13">
        <v>617</v>
      </c>
      <c r="G322" s="15"/>
      <c r="H322" s="15"/>
      <c r="I322" s="41" t="s">
        <v>338</v>
      </c>
      <c r="J322" s="117"/>
    </row>
    <row r="323" spans="2:10" ht="27" customHeight="1" x14ac:dyDescent="0.2">
      <c r="B323" s="5" t="s">
        <v>339</v>
      </c>
      <c r="F323" s="13">
        <v>618</v>
      </c>
      <c r="G323" s="15"/>
      <c r="H323" s="15"/>
      <c r="I323" s="41" t="s">
        <v>338</v>
      </c>
      <c r="J323" s="117"/>
    </row>
    <row r="324" spans="2:10" ht="27" customHeight="1" x14ac:dyDescent="0.2">
      <c r="B324" s="5" t="s">
        <v>340</v>
      </c>
      <c r="F324" s="13">
        <v>619</v>
      </c>
      <c r="G324" s="15">
        <f>G325+G326+G327+G328+G329+G330+G332+G333+G334+G335</f>
        <v>0</v>
      </c>
      <c r="H324" s="15">
        <f>H325+H326+H327+H328+H329+H330+H332+H333+H334+H335</f>
        <v>0</v>
      </c>
      <c r="I324" s="51"/>
    </row>
    <row r="325" spans="2:10" ht="27" customHeight="1" x14ac:dyDescent="0.2">
      <c r="C325" s="5" t="s">
        <v>341</v>
      </c>
      <c r="F325" s="13">
        <v>6190</v>
      </c>
      <c r="G325" s="55"/>
      <c r="H325" s="55"/>
      <c r="I325" s="40" t="s">
        <v>342</v>
      </c>
      <c r="J325" s="119" t="s">
        <v>343</v>
      </c>
    </row>
    <row r="326" spans="2:10" ht="27" customHeight="1" x14ac:dyDescent="0.2">
      <c r="C326" s="5" t="s">
        <v>344</v>
      </c>
      <c r="F326" s="13">
        <v>6191</v>
      </c>
      <c r="G326" s="55"/>
      <c r="H326" s="55"/>
      <c r="I326" s="40" t="s">
        <v>345</v>
      </c>
      <c r="J326" s="118" t="s">
        <v>346</v>
      </c>
    </row>
    <row r="327" spans="2:10" ht="27" customHeight="1" x14ac:dyDescent="0.2">
      <c r="C327" s="5" t="s">
        <v>347</v>
      </c>
      <c r="F327" s="13">
        <v>6192</v>
      </c>
      <c r="G327" s="55"/>
      <c r="H327" s="55"/>
      <c r="I327" s="40" t="s">
        <v>342</v>
      </c>
      <c r="J327" s="119" t="s">
        <v>343</v>
      </c>
    </row>
    <row r="328" spans="2:10" ht="27" customHeight="1" x14ac:dyDescent="0.2">
      <c r="C328" s="5" t="s">
        <v>348</v>
      </c>
      <c r="F328" s="13">
        <v>6193</v>
      </c>
      <c r="G328" s="55"/>
      <c r="H328" s="55"/>
      <c r="I328" s="40" t="s">
        <v>349</v>
      </c>
      <c r="J328" s="116" t="s">
        <v>350</v>
      </c>
    </row>
    <row r="329" spans="2:10" ht="27" customHeight="1" x14ac:dyDescent="0.2">
      <c r="C329" s="5" t="s">
        <v>351</v>
      </c>
      <c r="F329" s="13">
        <v>6194</v>
      </c>
      <c r="G329" s="55"/>
      <c r="H329" s="55"/>
      <c r="I329" s="40" t="s">
        <v>345</v>
      </c>
      <c r="J329" s="118" t="s">
        <v>346</v>
      </c>
    </row>
    <row r="330" spans="2:10" ht="27" customHeight="1" x14ac:dyDescent="0.2">
      <c r="C330" s="5" t="s">
        <v>352</v>
      </c>
      <c r="F330" s="13">
        <v>6195</v>
      </c>
      <c r="G330" s="55"/>
      <c r="H330" s="55"/>
      <c r="I330" s="40" t="s">
        <v>342</v>
      </c>
      <c r="J330" s="119" t="s">
        <v>343</v>
      </c>
    </row>
    <row r="331" spans="2:10" ht="27" customHeight="1" x14ac:dyDescent="0.2">
      <c r="C331" s="5" t="s">
        <v>353</v>
      </c>
      <c r="F331" s="13"/>
      <c r="G331" s="60"/>
      <c r="H331" s="60"/>
      <c r="I331" s="51"/>
    </row>
    <row r="332" spans="2:10" ht="27" customHeight="1" x14ac:dyDescent="0.2">
      <c r="C332" s="5" t="s">
        <v>354</v>
      </c>
      <c r="F332" s="13">
        <v>6196</v>
      </c>
      <c r="G332" s="55"/>
      <c r="H332" s="55"/>
      <c r="I332" s="40" t="s">
        <v>349</v>
      </c>
      <c r="J332" s="116" t="s">
        <v>350</v>
      </c>
    </row>
    <row r="333" spans="2:10" ht="27" customHeight="1" x14ac:dyDescent="0.2">
      <c r="C333" s="5" t="s">
        <v>355</v>
      </c>
      <c r="F333" s="13">
        <v>6197</v>
      </c>
      <c r="G333" s="55"/>
      <c r="H333" s="55"/>
      <c r="I333" s="40" t="s">
        <v>349</v>
      </c>
      <c r="J333" s="116" t="s">
        <v>350</v>
      </c>
    </row>
    <row r="334" spans="2:10" ht="27" customHeight="1" x14ac:dyDescent="0.2">
      <c r="C334" s="5" t="s">
        <v>356</v>
      </c>
      <c r="F334" s="13">
        <v>6198</v>
      </c>
      <c r="G334" s="55"/>
      <c r="H334" s="55"/>
      <c r="I334" s="40" t="s">
        <v>357</v>
      </c>
      <c r="J334" s="118" t="s">
        <v>346</v>
      </c>
    </row>
    <row r="335" spans="2:10" ht="27" customHeight="1" x14ac:dyDescent="0.2">
      <c r="C335" s="5" t="s">
        <v>358</v>
      </c>
      <c r="F335" s="13">
        <v>6199</v>
      </c>
      <c r="G335" s="55">
        <f>SUM(G336:G340)</f>
        <v>0</v>
      </c>
      <c r="H335" s="55">
        <f>SUM(H336:H340)</f>
        <v>0</v>
      </c>
      <c r="I335" s="51"/>
    </row>
    <row r="336" spans="2:10" ht="27" customHeight="1" x14ac:dyDescent="0.2">
      <c r="D336" s="18" t="s">
        <v>359</v>
      </c>
      <c r="E336" s="2"/>
      <c r="F336" s="48">
        <v>61990</v>
      </c>
      <c r="G336" s="55"/>
      <c r="H336" s="55"/>
      <c r="I336" s="41" t="s">
        <v>360</v>
      </c>
      <c r="J336" s="120"/>
    </row>
    <row r="337" spans="1:10" ht="27" customHeight="1" x14ac:dyDescent="0.2">
      <c r="D337" s="18" t="s">
        <v>361</v>
      </c>
      <c r="E337" s="2"/>
      <c r="F337" s="48">
        <v>61991</v>
      </c>
      <c r="G337" s="55"/>
      <c r="H337" s="55"/>
      <c r="I337" s="40" t="s">
        <v>349</v>
      </c>
      <c r="J337" s="116" t="s">
        <v>350</v>
      </c>
    </row>
    <row r="338" spans="1:10" ht="27" customHeight="1" x14ac:dyDescent="0.2">
      <c r="D338" s="18" t="s">
        <v>362</v>
      </c>
      <c r="E338" s="2"/>
      <c r="F338" s="48">
        <v>61992</v>
      </c>
      <c r="G338" s="55"/>
      <c r="H338" s="55"/>
      <c r="I338" s="40" t="s">
        <v>349</v>
      </c>
      <c r="J338" s="116" t="s">
        <v>350</v>
      </c>
    </row>
    <row r="339" spans="1:10" ht="27" customHeight="1" x14ac:dyDescent="0.2">
      <c r="D339" s="18" t="s">
        <v>363</v>
      </c>
      <c r="E339" s="2"/>
      <c r="F339" s="48">
        <v>61993</v>
      </c>
      <c r="G339" s="55"/>
      <c r="H339" s="55"/>
      <c r="I339" s="40" t="s">
        <v>349</v>
      </c>
      <c r="J339" s="116" t="s">
        <v>350</v>
      </c>
    </row>
    <row r="340" spans="1:10" ht="27" customHeight="1" x14ac:dyDescent="0.2">
      <c r="D340" s="18" t="s">
        <v>364</v>
      </c>
      <c r="E340" s="2"/>
      <c r="F340" s="48">
        <v>61994</v>
      </c>
      <c r="G340" s="55"/>
      <c r="H340" s="55"/>
      <c r="I340" s="40" t="s">
        <v>342</v>
      </c>
      <c r="J340" s="119" t="s">
        <v>365</v>
      </c>
    </row>
    <row r="341" spans="1:10" ht="27" customHeight="1" x14ac:dyDescent="0.2">
      <c r="A341" s="7" t="s">
        <v>366</v>
      </c>
      <c r="E341" s="3" t="s">
        <v>10</v>
      </c>
      <c r="F341" s="13">
        <v>62</v>
      </c>
      <c r="G341" s="15">
        <f>G342+G402+G403+G404+G412</f>
        <v>0</v>
      </c>
      <c r="H341" s="15">
        <f>H342+H402+H403+H404+H412</f>
        <v>0</v>
      </c>
      <c r="I341" s="51"/>
    </row>
    <row r="342" spans="1:10" ht="27" customHeight="1" x14ac:dyDescent="0.2">
      <c r="B342" s="5" t="s">
        <v>367</v>
      </c>
      <c r="C342" s="6"/>
      <c r="F342" s="13">
        <v>620</v>
      </c>
      <c r="G342" s="15">
        <f>G343+G344+G354+G360+G371+G372</f>
        <v>0</v>
      </c>
      <c r="H342" s="15">
        <f>H343+H344+H354+H360+H371+H372</f>
        <v>0</v>
      </c>
      <c r="I342" s="51"/>
    </row>
    <row r="343" spans="1:10" ht="27" customHeight="1" x14ac:dyDescent="0.2">
      <c r="C343" s="5" t="s">
        <v>368</v>
      </c>
      <c r="F343" s="13">
        <v>6200</v>
      </c>
      <c r="G343" s="15"/>
      <c r="H343" s="15"/>
      <c r="I343" s="40" t="s">
        <v>342</v>
      </c>
      <c r="J343" s="119" t="s">
        <v>343</v>
      </c>
    </row>
    <row r="344" spans="1:10" ht="27" customHeight="1" x14ac:dyDescent="0.2">
      <c r="C344" s="5" t="s">
        <v>369</v>
      </c>
      <c r="F344" s="13">
        <v>6201</v>
      </c>
      <c r="G344" s="15">
        <f>G345+G346+G350+G351+G352+G353</f>
        <v>0</v>
      </c>
      <c r="H344" s="15">
        <f>H345+H346+H350+H351+H352+H353</f>
        <v>0</v>
      </c>
      <c r="I344" s="51"/>
    </row>
    <row r="345" spans="1:10" ht="27" customHeight="1" x14ac:dyDescent="0.2">
      <c r="D345" s="18" t="s">
        <v>370</v>
      </c>
      <c r="E345" s="2"/>
      <c r="F345" s="48">
        <v>62010</v>
      </c>
      <c r="G345" s="55"/>
      <c r="H345" s="55"/>
      <c r="I345" s="40" t="s">
        <v>342</v>
      </c>
      <c r="J345" s="119" t="s">
        <v>343</v>
      </c>
    </row>
    <row r="346" spans="1:10" ht="27" customHeight="1" x14ac:dyDescent="0.2">
      <c r="D346" s="18" t="s">
        <v>371</v>
      </c>
      <c r="E346" s="2"/>
      <c r="F346" s="13">
        <v>62011</v>
      </c>
      <c r="G346" s="15">
        <f>SUM(G347:G349)</f>
        <v>0</v>
      </c>
      <c r="H346" s="15">
        <f>SUM(H347:H349)</f>
        <v>0</v>
      </c>
      <c r="I346" s="40" t="s">
        <v>345</v>
      </c>
      <c r="J346" s="118" t="s">
        <v>346</v>
      </c>
    </row>
    <row r="347" spans="1:10" ht="27" customHeight="1" x14ac:dyDescent="0.2">
      <c r="D347" s="18" t="s">
        <v>372</v>
      </c>
      <c r="E347" s="2"/>
      <c r="F347" s="48">
        <v>620110</v>
      </c>
      <c r="G347" s="55"/>
      <c r="H347" s="55"/>
      <c r="I347" s="51"/>
      <c r="J347" s="120"/>
    </row>
    <row r="348" spans="1:10" ht="27" customHeight="1" x14ac:dyDescent="0.2">
      <c r="D348" s="18" t="s">
        <v>373</v>
      </c>
      <c r="E348" s="2"/>
      <c r="F348" s="48">
        <v>620111</v>
      </c>
      <c r="G348" s="55"/>
      <c r="H348" s="55"/>
      <c r="I348" s="51"/>
      <c r="J348" s="120"/>
    </row>
    <row r="349" spans="1:10" ht="27" customHeight="1" x14ac:dyDescent="0.2">
      <c r="D349" s="18" t="s">
        <v>374</v>
      </c>
      <c r="E349" s="2"/>
      <c r="F349" s="48">
        <v>620112</v>
      </c>
      <c r="G349" s="55"/>
      <c r="H349" s="55"/>
      <c r="I349" s="51"/>
      <c r="J349" s="120"/>
    </row>
    <row r="350" spans="1:10" ht="27" customHeight="1" x14ac:dyDescent="0.2">
      <c r="D350" s="18" t="s">
        <v>375</v>
      </c>
      <c r="E350" s="2"/>
      <c r="F350" s="48">
        <v>62012</v>
      </c>
      <c r="G350" s="55"/>
      <c r="H350" s="55"/>
      <c r="I350" s="40" t="s">
        <v>342</v>
      </c>
      <c r="J350" s="119" t="s">
        <v>343</v>
      </c>
    </row>
    <row r="351" spans="1:10" ht="27" customHeight="1" x14ac:dyDescent="0.2">
      <c r="D351" s="18" t="s">
        <v>376</v>
      </c>
      <c r="E351" s="2"/>
      <c r="F351" s="48">
        <v>62013</v>
      </c>
      <c r="G351" s="55"/>
      <c r="H351" s="55"/>
      <c r="I351" s="41" t="s">
        <v>360</v>
      </c>
      <c r="J351" s="120"/>
    </row>
    <row r="352" spans="1:10" ht="27" customHeight="1" x14ac:dyDescent="0.2">
      <c r="D352" s="18" t="s">
        <v>377</v>
      </c>
      <c r="E352" s="2"/>
      <c r="F352" s="48">
        <v>62014</v>
      </c>
      <c r="G352" s="55"/>
      <c r="H352" s="55"/>
      <c r="I352" s="40" t="s">
        <v>357</v>
      </c>
      <c r="J352" s="118" t="s">
        <v>346</v>
      </c>
    </row>
    <row r="353" spans="3:10" ht="27" customHeight="1" x14ac:dyDescent="0.2">
      <c r="D353" s="18" t="s">
        <v>364</v>
      </c>
      <c r="E353" s="2"/>
      <c r="F353" s="48">
        <v>62015</v>
      </c>
      <c r="G353" s="55"/>
      <c r="H353" s="55"/>
      <c r="I353" s="40" t="s">
        <v>342</v>
      </c>
      <c r="J353" s="119" t="s">
        <v>343</v>
      </c>
    </row>
    <row r="354" spans="3:10" ht="27" customHeight="1" x14ac:dyDescent="0.2">
      <c r="C354" s="5" t="s">
        <v>378</v>
      </c>
      <c r="F354" s="13">
        <v>6202</v>
      </c>
      <c r="G354" s="15">
        <f>SUM(G355:G359)</f>
        <v>0</v>
      </c>
      <c r="H354" s="15">
        <f>SUM(H355:H359)</f>
        <v>0</v>
      </c>
      <c r="I354" s="51"/>
    </row>
    <row r="355" spans="3:10" ht="27" customHeight="1" x14ac:dyDescent="0.2">
      <c r="D355" s="18" t="s">
        <v>379</v>
      </c>
      <c r="E355" s="2"/>
      <c r="F355" s="48">
        <v>62020</v>
      </c>
      <c r="G355" s="55"/>
      <c r="H355" s="55"/>
      <c r="I355" s="40" t="s">
        <v>342</v>
      </c>
      <c r="J355" s="119" t="s">
        <v>343</v>
      </c>
    </row>
    <row r="356" spans="3:10" ht="27" customHeight="1" x14ac:dyDescent="0.2">
      <c r="D356" s="18" t="s">
        <v>380</v>
      </c>
      <c r="E356" s="2"/>
      <c r="F356" s="48">
        <v>62021</v>
      </c>
      <c r="G356" s="55"/>
      <c r="H356" s="55"/>
      <c r="I356" s="40" t="s">
        <v>349</v>
      </c>
      <c r="J356" s="116" t="s">
        <v>350</v>
      </c>
    </row>
    <row r="357" spans="3:10" ht="27" customHeight="1" x14ac:dyDescent="0.2">
      <c r="D357" s="18" t="s">
        <v>381</v>
      </c>
      <c r="E357" s="2"/>
      <c r="F357" s="48">
        <v>62022</v>
      </c>
      <c r="G357" s="55"/>
      <c r="H357" s="55"/>
      <c r="I357" s="41" t="s">
        <v>360</v>
      </c>
      <c r="J357" s="120"/>
    </row>
    <row r="358" spans="3:10" ht="38.25" customHeight="1" x14ac:dyDescent="0.2">
      <c r="D358" s="18" t="s">
        <v>382</v>
      </c>
      <c r="E358" s="2"/>
      <c r="F358" s="48">
        <v>62023</v>
      </c>
      <c r="G358" s="55"/>
      <c r="H358" s="55"/>
      <c r="I358" s="40" t="s">
        <v>349</v>
      </c>
      <c r="J358" s="116" t="s">
        <v>350</v>
      </c>
    </row>
    <row r="359" spans="3:10" ht="36.75" customHeight="1" x14ac:dyDescent="0.2">
      <c r="D359" s="61" t="s">
        <v>383</v>
      </c>
      <c r="E359" s="2"/>
      <c r="F359" s="62">
        <v>62024</v>
      </c>
      <c r="G359" s="55"/>
      <c r="H359" s="55"/>
      <c r="I359" s="40" t="s">
        <v>349</v>
      </c>
      <c r="J359" s="116" t="s">
        <v>350</v>
      </c>
    </row>
    <row r="360" spans="3:10" ht="27" customHeight="1" x14ac:dyDescent="0.2">
      <c r="C360" s="5" t="s">
        <v>384</v>
      </c>
      <c r="F360" s="13">
        <v>6203</v>
      </c>
      <c r="G360" s="15">
        <f>SUM(G361:G370)</f>
        <v>0</v>
      </c>
      <c r="H360" s="15">
        <f>SUM(H361:H370)</f>
        <v>0</v>
      </c>
      <c r="I360" s="51"/>
    </row>
    <row r="361" spans="3:10" ht="27" customHeight="1" x14ac:dyDescent="0.2">
      <c r="D361" s="18" t="s">
        <v>385</v>
      </c>
      <c r="E361" s="2"/>
      <c r="F361" s="48">
        <v>62030</v>
      </c>
      <c r="G361" s="55"/>
      <c r="H361" s="55"/>
      <c r="I361" s="40" t="s">
        <v>386</v>
      </c>
      <c r="J361" s="118" t="s">
        <v>346</v>
      </c>
    </row>
    <row r="362" spans="3:10" ht="27" customHeight="1" x14ac:dyDescent="0.2">
      <c r="D362" s="18" t="s">
        <v>387</v>
      </c>
      <c r="E362" s="2"/>
      <c r="F362" s="48">
        <v>62031</v>
      </c>
      <c r="G362" s="55"/>
      <c r="H362" s="55"/>
      <c r="I362" s="40" t="s">
        <v>386</v>
      </c>
      <c r="J362" s="118" t="s">
        <v>346</v>
      </c>
    </row>
    <row r="363" spans="3:10" ht="27" customHeight="1" x14ac:dyDescent="0.2">
      <c r="D363" s="18" t="s">
        <v>388</v>
      </c>
      <c r="E363" s="2"/>
      <c r="F363" s="48">
        <v>62032</v>
      </c>
      <c r="G363" s="55"/>
      <c r="H363" s="55"/>
      <c r="I363" s="40" t="s">
        <v>386</v>
      </c>
      <c r="J363" s="118" t="s">
        <v>346</v>
      </c>
    </row>
    <row r="364" spans="3:10" ht="27" customHeight="1" x14ac:dyDescent="0.2">
      <c r="D364" s="18" t="s">
        <v>389</v>
      </c>
      <c r="E364" s="2"/>
      <c r="F364" s="48">
        <v>62033</v>
      </c>
      <c r="G364" s="55"/>
      <c r="H364" s="55"/>
      <c r="I364" s="40" t="s">
        <v>349</v>
      </c>
      <c r="J364" s="116" t="s">
        <v>350</v>
      </c>
    </row>
    <row r="365" spans="3:10" ht="27" customHeight="1" x14ac:dyDescent="0.2">
      <c r="D365" s="18" t="s">
        <v>390</v>
      </c>
      <c r="E365" s="2"/>
      <c r="F365" s="48">
        <v>62034</v>
      </c>
      <c r="G365" s="55"/>
      <c r="H365" s="55"/>
      <c r="I365" s="40" t="s">
        <v>342</v>
      </c>
      <c r="J365" s="119" t="s">
        <v>343</v>
      </c>
    </row>
    <row r="366" spans="3:10" ht="27" customHeight="1" x14ac:dyDescent="0.2">
      <c r="D366" s="18" t="s">
        <v>391</v>
      </c>
      <c r="E366" s="2"/>
      <c r="F366" s="48">
        <v>62035</v>
      </c>
      <c r="G366" s="55"/>
      <c r="H366" s="55"/>
      <c r="I366" s="40" t="s">
        <v>357</v>
      </c>
      <c r="J366" s="118" t="s">
        <v>346</v>
      </c>
    </row>
    <row r="367" spans="3:10" ht="27" customHeight="1" x14ac:dyDescent="0.2">
      <c r="D367" s="18" t="s">
        <v>392</v>
      </c>
      <c r="E367" s="2"/>
      <c r="F367" s="48">
        <v>62036</v>
      </c>
      <c r="G367" s="55"/>
      <c r="H367" s="55"/>
      <c r="I367" s="40" t="s">
        <v>349</v>
      </c>
      <c r="J367" s="116" t="s">
        <v>350</v>
      </c>
    </row>
    <row r="368" spans="3:10" ht="27" customHeight="1" x14ac:dyDescent="0.2">
      <c r="D368" s="18" t="s">
        <v>393</v>
      </c>
      <c r="E368" s="2"/>
      <c r="F368" s="48">
        <v>62037</v>
      </c>
      <c r="G368" s="55"/>
      <c r="H368" s="55"/>
      <c r="I368" s="40" t="s">
        <v>349</v>
      </c>
      <c r="J368" s="116" t="s">
        <v>350</v>
      </c>
    </row>
    <row r="369" spans="3:10" ht="27" customHeight="1" x14ac:dyDescent="0.2">
      <c r="D369" s="18" t="s">
        <v>394</v>
      </c>
      <c r="E369" s="2"/>
      <c r="F369" s="48">
        <v>62038</v>
      </c>
      <c r="G369" s="55"/>
      <c r="H369" s="55"/>
      <c r="I369" s="40" t="s">
        <v>349</v>
      </c>
      <c r="J369" s="116" t="s">
        <v>350</v>
      </c>
    </row>
    <row r="370" spans="3:10" ht="27" customHeight="1" x14ac:dyDescent="0.2">
      <c r="D370" s="18" t="s">
        <v>395</v>
      </c>
      <c r="E370" s="2"/>
      <c r="F370" s="48">
        <v>62039</v>
      </c>
      <c r="G370" s="55"/>
      <c r="H370" s="55"/>
      <c r="I370" s="40" t="s">
        <v>342</v>
      </c>
      <c r="J370" s="119" t="s">
        <v>343</v>
      </c>
    </row>
    <row r="371" spans="3:10" ht="27" customHeight="1" x14ac:dyDescent="0.2">
      <c r="C371" s="5" t="s">
        <v>396</v>
      </c>
      <c r="F371" s="13">
        <v>6204</v>
      </c>
      <c r="G371" s="55"/>
      <c r="H371" s="55"/>
      <c r="I371" s="40" t="s">
        <v>342</v>
      </c>
      <c r="J371" s="119" t="s">
        <v>343</v>
      </c>
    </row>
    <row r="372" spans="3:10" ht="27" customHeight="1" x14ac:dyDescent="0.2">
      <c r="C372" s="7" t="s">
        <v>397</v>
      </c>
      <c r="D372" s="9"/>
      <c r="F372" s="13">
        <v>6205</v>
      </c>
      <c r="G372" s="15">
        <f>G373+G399+G401</f>
        <v>0</v>
      </c>
      <c r="H372" s="15">
        <f>H373+H399+H401</f>
        <v>0</v>
      </c>
      <c r="I372" s="40"/>
      <c r="J372" s="117"/>
    </row>
    <row r="373" spans="3:10" ht="27" customHeight="1" x14ac:dyDescent="0.2">
      <c r="D373" s="63" t="s">
        <v>398</v>
      </c>
      <c r="F373" s="64">
        <v>62050</v>
      </c>
      <c r="G373" s="15">
        <f>SUM(G374:G397)</f>
        <v>0</v>
      </c>
      <c r="H373" s="15">
        <f>SUM(H374:H397)</f>
        <v>0</v>
      </c>
      <c r="I373" s="40" t="s">
        <v>345</v>
      </c>
      <c r="J373" s="118" t="s">
        <v>346</v>
      </c>
    </row>
    <row r="374" spans="3:10" ht="27" customHeight="1" x14ac:dyDescent="0.2">
      <c r="D374" s="18" t="s">
        <v>399</v>
      </c>
      <c r="E374" s="2"/>
      <c r="F374" s="48">
        <v>620500</v>
      </c>
      <c r="G374" s="55"/>
      <c r="H374" s="55"/>
      <c r="I374" s="51"/>
      <c r="J374" s="117"/>
    </row>
    <row r="375" spans="3:10" ht="27" customHeight="1" x14ac:dyDescent="0.2">
      <c r="D375" s="18" t="s">
        <v>400</v>
      </c>
      <c r="E375" s="2"/>
      <c r="F375" s="48">
        <v>620501</v>
      </c>
      <c r="G375" s="55"/>
      <c r="H375" s="55"/>
      <c r="I375" s="51"/>
      <c r="J375" s="117"/>
    </row>
    <row r="376" spans="3:10" ht="27" customHeight="1" x14ac:dyDescent="0.2">
      <c r="D376" s="18" t="s">
        <v>401</v>
      </c>
      <c r="E376" s="2"/>
      <c r="F376" s="48">
        <v>620502</v>
      </c>
      <c r="G376" s="55"/>
      <c r="H376" s="55"/>
      <c r="I376" s="51"/>
      <c r="J376" s="117"/>
    </row>
    <row r="377" spans="3:10" ht="27" customHeight="1" x14ac:dyDescent="0.2">
      <c r="D377" s="18" t="s">
        <v>402</v>
      </c>
      <c r="E377" s="2"/>
      <c r="F377" s="48">
        <v>620503</v>
      </c>
      <c r="G377" s="55"/>
      <c r="H377" s="55"/>
      <c r="I377" s="51"/>
      <c r="J377" s="117"/>
    </row>
    <row r="378" spans="3:10" ht="27" customHeight="1" x14ac:dyDescent="0.2">
      <c r="D378" s="18" t="s">
        <v>403</v>
      </c>
      <c r="E378" s="2"/>
      <c r="F378" s="48">
        <v>620504</v>
      </c>
      <c r="G378" s="55"/>
      <c r="H378" s="55"/>
      <c r="I378" s="51"/>
      <c r="J378" s="117"/>
    </row>
    <row r="379" spans="3:10" ht="27" customHeight="1" x14ac:dyDescent="0.2">
      <c r="D379" s="18" t="s">
        <v>404</v>
      </c>
      <c r="E379" s="2"/>
      <c r="F379" s="48">
        <v>620505</v>
      </c>
      <c r="G379" s="55"/>
      <c r="H379" s="55"/>
      <c r="I379" s="51"/>
      <c r="J379" s="117"/>
    </row>
    <row r="380" spans="3:10" ht="27" customHeight="1" x14ac:dyDescent="0.2">
      <c r="D380" s="18" t="s">
        <v>405</v>
      </c>
      <c r="E380" s="2"/>
      <c r="F380" s="48">
        <v>620506</v>
      </c>
      <c r="G380" s="55"/>
      <c r="H380" s="55"/>
      <c r="I380" s="51"/>
      <c r="J380" s="117"/>
    </row>
    <row r="381" spans="3:10" ht="27" customHeight="1" x14ac:dyDescent="0.2">
      <c r="D381" s="18" t="s">
        <v>406</v>
      </c>
      <c r="E381" s="2"/>
      <c r="F381" s="48">
        <v>620507</v>
      </c>
      <c r="G381" s="55"/>
      <c r="H381" s="55"/>
      <c r="I381" s="51"/>
      <c r="J381" s="117"/>
    </row>
    <row r="382" spans="3:10" ht="27" customHeight="1" x14ac:dyDescent="0.2">
      <c r="D382" s="18" t="s">
        <v>407</v>
      </c>
      <c r="E382" s="2"/>
      <c r="F382" s="48">
        <v>620508</v>
      </c>
      <c r="G382" s="55"/>
      <c r="H382" s="55"/>
      <c r="I382" s="51"/>
      <c r="J382" s="117"/>
    </row>
    <row r="383" spans="3:10" ht="27" customHeight="1" x14ac:dyDescent="0.2">
      <c r="D383" s="18" t="s">
        <v>408</v>
      </c>
      <c r="E383" s="2"/>
      <c r="F383" s="48">
        <v>620509</v>
      </c>
      <c r="G383" s="55"/>
      <c r="H383" s="55"/>
      <c r="I383" s="51"/>
      <c r="J383" s="117"/>
    </row>
    <row r="384" spans="3:10" ht="27" customHeight="1" x14ac:dyDescent="0.2">
      <c r="D384" s="18" t="s">
        <v>409</v>
      </c>
      <c r="E384" s="2"/>
      <c r="F384" s="48">
        <v>620510</v>
      </c>
      <c r="G384" s="55"/>
      <c r="H384" s="55"/>
      <c r="I384" s="51"/>
      <c r="J384" s="117"/>
    </row>
    <row r="385" spans="4:10" ht="27" customHeight="1" x14ac:dyDescent="0.2">
      <c r="D385" s="18" t="s">
        <v>410</v>
      </c>
      <c r="E385" s="2"/>
      <c r="F385" s="48">
        <v>620511</v>
      </c>
      <c r="G385" s="55"/>
      <c r="H385" s="55"/>
      <c r="I385" s="51"/>
      <c r="J385" s="117"/>
    </row>
    <row r="386" spans="4:10" ht="27" customHeight="1" x14ac:dyDescent="0.2">
      <c r="D386" s="18" t="s">
        <v>411</v>
      </c>
      <c r="E386" s="2"/>
      <c r="F386" s="48">
        <v>620512</v>
      </c>
      <c r="G386" s="55"/>
      <c r="H386" s="55"/>
      <c r="I386" s="51"/>
      <c r="J386" s="117"/>
    </row>
    <row r="387" spans="4:10" ht="27" customHeight="1" x14ac:dyDescent="0.2">
      <c r="D387" s="18" t="s">
        <v>412</v>
      </c>
      <c r="E387" s="2"/>
      <c r="F387" s="48">
        <v>620513</v>
      </c>
      <c r="G387" s="55"/>
      <c r="H387" s="55"/>
      <c r="I387" s="51"/>
      <c r="J387" s="117"/>
    </row>
    <row r="388" spans="4:10" ht="27" customHeight="1" x14ac:dyDescent="0.2">
      <c r="D388" s="18" t="s">
        <v>413</v>
      </c>
      <c r="E388" s="2"/>
      <c r="F388" s="48">
        <v>620514</v>
      </c>
      <c r="G388" s="55"/>
      <c r="H388" s="55"/>
      <c r="I388" s="51"/>
      <c r="J388" s="117"/>
    </row>
    <row r="389" spans="4:10" ht="27" customHeight="1" x14ac:dyDescent="0.2">
      <c r="D389" s="18" t="s">
        <v>414</v>
      </c>
      <c r="E389" s="2"/>
      <c r="F389" s="48">
        <v>620515</v>
      </c>
      <c r="G389" s="55"/>
      <c r="H389" s="55"/>
      <c r="I389" s="51"/>
      <c r="J389" s="117"/>
    </row>
    <row r="390" spans="4:10" ht="27" customHeight="1" x14ac:dyDescent="0.2">
      <c r="D390" s="18" t="s">
        <v>415</v>
      </c>
      <c r="E390" s="2"/>
      <c r="F390" s="48">
        <v>620516</v>
      </c>
      <c r="G390" s="55"/>
      <c r="H390" s="55"/>
      <c r="I390" s="51"/>
      <c r="J390" s="117"/>
    </row>
    <row r="391" spans="4:10" ht="27" customHeight="1" x14ac:dyDescent="0.2">
      <c r="D391" s="18" t="s">
        <v>416</v>
      </c>
      <c r="E391" s="2"/>
      <c r="F391" s="48">
        <v>620517</v>
      </c>
      <c r="G391" s="55"/>
      <c r="H391" s="55"/>
      <c r="I391" s="51"/>
      <c r="J391" s="117"/>
    </row>
    <row r="392" spans="4:10" ht="27" customHeight="1" x14ac:dyDescent="0.2">
      <c r="D392" s="18" t="s">
        <v>417</v>
      </c>
      <c r="E392" s="2"/>
      <c r="F392" s="48">
        <v>620518</v>
      </c>
      <c r="G392" s="55"/>
      <c r="H392" s="55"/>
      <c r="I392" s="51"/>
      <c r="J392" s="117"/>
    </row>
    <row r="393" spans="4:10" ht="27" customHeight="1" x14ac:dyDescent="0.2">
      <c r="D393" s="18" t="s">
        <v>418</v>
      </c>
      <c r="E393" s="2"/>
      <c r="F393" s="48">
        <v>620519</v>
      </c>
      <c r="G393" s="55"/>
      <c r="H393" s="55"/>
      <c r="I393" s="51"/>
      <c r="J393" s="117"/>
    </row>
    <row r="394" spans="4:10" ht="27" customHeight="1" x14ac:dyDescent="0.2">
      <c r="D394" s="18" t="s">
        <v>419</v>
      </c>
      <c r="E394" s="2"/>
      <c r="F394" s="48">
        <v>620520</v>
      </c>
      <c r="G394" s="55"/>
      <c r="H394" s="55"/>
      <c r="I394" s="51"/>
      <c r="J394" s="117"/>
    </row>
    <row r="395" spans="4:10" ht="27" customHeight="1" x14ac:dyDescent="0.2">
      <c r="D395" s="18" t="s">
        <v>420</v>
      </c>
      <c r="E395" s="2"/>
      <c r="F395" s="48">
        <v>620521</v>
      </c>
      <c r="G395" s="55"/>
      <c r="H395" s="55"/>
      <c r="I395" s="51"/>
      <c r="J395" s="117"/>
    </row>
    <row r="396" spans="4:10" ht="27" customHeight="1" x14ac:dyDescent="0.2">
      <c r="D396" s="18" t="s">
        <v>421</v>
      </c>
      <c r="E396" s="2"/>
      <c r="F396" s="48">
        <v>620522</v>
      </c>
      <c r="G396" s="55"/>
      <c r="H396" s="55"/>
      <c r="I396" s="51"/>
      <c r="J396" s="117"/>
    </row>
    <row r="397" spans="4:10" ht="27" customHeight="1" x14ac:dyDescent="0.2">
      <c r="D397" s="18" t="s">
        <v>364</v>
      </c>
      <c r="E397" s="2"/>
      <c r="F397" s="48">
        <v>620523</v>
      </c>
      <c r="G397" s="55"/>
      <c r="H397" s="55"/>
      <c r="I397" s="51"/>
      <c r="J397" s="117"/>
    </row>
    <row r="398" spans="4:10" ht="27" customHeight="1" x14ac:dyDescent="0.2">
      <c r="D398" s="63" t="s">
        <v>422</v>
      </c>
      <c r="E398" s="2"/>
      <c r="F398" s="48"/>
      <c r="G398" s="55"/>
      <c r="H398" s="55"/>
      <c r="I398" s="51"/>
      <c r="J398" s="117"/>
    </row>
    <row r="399" spans="4:10" ht="27" customHeight="1" x14ac:dyDescent="0.2">
      <c r="D399" s="18" t="s">
        <v>423</v>
      </c>
      <c r="E399" s="2"/>
      <c r="F399" s="64">
        <v>62051</v>
      </c>
      <c r="G399" s="15"/>
      <c r="H399" s="15"/>
      <c r="I399" s="40" t="s">
        <v>357</v>
      </c>
      <c r="J399" s="118" t="s">
        <v>346</v>
      </c>
    </row>
    <row r="400" spans="4:10" ht="27" customHeight="1" x14ac:dyDescent="0.2">
      <c r="D400" s="63" t="s">
        <v>424</v>
      </c>
      <c r="E400" s="2"/>
      <c r="F400" s="48"/>
      <c r="G400" s="55"/>
      <c r="H400" s="55"/>
      <c r="I400" s="51"/>
      <c r="J400" s="117"/>
    </row>
    <row r="401" spans="1:10" ht="27" customHeight="1" x14ac:dyDescent="0.2">
      <c r="D401" s="18" t="s">
        <v>425</v>
      </c>
      <c r="E401" s="2"/>
      <c r="F401" s="64">
        <v>62052</v>
      </c>
      <c r="G401" s="15"/>
      <c r="H401" s="15"/>
      <c r="I401" s="40" t="s">
        <v>386</v>
      </c>
      <c r="J401" s="118" t="s">
        <v>346</v>
      </c>
    </row>
    <row r="402" spans="1:10" ht="27" customHeight="1" x14ac:dyDescent="0.2">
      <c r="A402" s="56"/>
      <c r="B402" s="56" t="s">
        <v>426</v>
      </c>
      <c r="C402" s="82"/>
      <c r="D402" s="18"/>
      <c r="E402" s="83"/>
      <c r="F402" s="52">
        <v>621</v>
      </c>
      <c r="G402" s="84"/>
      <c r="H402" s="84"/>
      <c r="I402" s="85"/>
    </row>
    <row r="403" spans="1:10" ht="27" customHeight="1" x14ac:dyDescent="0.2">
      <c r="A403" s="56"/>
      <c r="B403" s="56" t="s">
        <v>427</v>
      </c>
      <c r="C403" s="56"/>
      <c r="D403" s="18"/>
      <c r="E403" s="83"/>
      <c r="F403" s="52">
        <v>622</v>
      </c>
      <c r="G403" s="84"/>
      <c r="H403" s="84"/>
      <c r="I403" s="85"/>
    </row>
    <row r="404" spans="1:10" ht="27" customHeight="1" x14ac:dyDescent="0.2">
      <c r="A404" s="56"/>
      <c r="B404" s="56" t="s">
        <v>428</v>
      </c>
      <c r="C404" s="56"/>
      <c r="D404" s="18"/>
      <c r="E404" s="83"/>
      <c r="F404" s="52">
        <v>623</v>
      </c>
      <c r="G404" s="84">
        <f>SUM(G405:G411)</f>
        <v>0</v>
      </c>
      <c r="H404" s="84">
        <f>SUM(H405:H411)</f>
        <v>0</v>
      </c>
      <c r="I404" s="85"/>
    </row>
    <row r="405" spans="1:10" ht="27" customHeight="1" x14ac:dyDescent="0.2">
      <c r="A405" s="56"/>
      <c r="B405" s="56"/>
      <c r="C405" s="56" t="s">
        <v>429</v>
      </c>
      <c r="D405" s="18"/>
      <c r="E405" s="83"/>
      <c r="F405" s="52">
        <v>6230</v>
      </c>
      <c r="G405" s="86"/>
      <c r="H405" s="86"/>
      <c r="I405" s="85"/>
    </row>
    <row r="406" spans="1:10" ht="27" customHeight="1" x14ac:dyDescent="0.2">
      <c r="A406" s="56"/>
      <c r="B406" s="56"/>
      <c r="C406" s="56" t="s">
        <v>430</v>
      </c>
      <c r="D406" s="18"/>
      <c r="E406" s="83"/>
      <c r="F406" s="52">
        <v>6231</v>
      </c>
      <c r="G406" s="86"/>
      <c r="H406" s="86"/>
      <c r="I406" s="85"/>
    </row>
    <row r="407" spans="1:10" ht="27" customHeight="1" x14ac:dyDescent="0.2">
      <c r="A407" s="56"/>
      <c r="B407" s="56"/>
      <c r="C407" s="56" t="s">
        <v>431</v>
      </c>
      <c r="D407" s="18"/>
      <c r="E407" s="83"/>
      <c r="F407" s="52">
        <v>6232</v>
      </c>
      <c r="G407" s="86"/>
      <c r="H407" s="86"/>
      <c r="I407" s="85"/>
    </row>
    <row r="408" spans="1:10" ht="27" customHeight="1" x14ac:dyDescent="0.2">
      <c r="A408" s="56"/>
      <c r="B408" s="56"/>
      <c r="C408" s="56" t="s">
        <v>432</v>
      </c>
      <c r="D408" s="18"/>
      <c r="E408" s="83"/>
      <c r="F408" s="52">
        <v>6233</v>
      </c>
      <c r="G408" s="86"/>
      <c r="H408" s="86"/>
      <c r="I408" s="85"/>
    </row>
    <row r="409" spans="1:10" ht="27" customHeight="1" x14ac:dyDescent="0.2">
      <c r="A409" s="56"/>
      <c r="B409" s="56"/>
      <c r="C409" s="56" t="s">
        <v>433</v>
      </c>
      <c r="D409" s="18"/>
      <c r="E409" s="83"/>
      <c r="F409" s="52">
        <v>6234</v>
      </c>
      <c r="G409" s="86"/>
      <c r="H409" s="86"/>
      <c r="I409" s="85"/>
    </row>
    <row r="410" spans="1:10" ht="27" customHeight="1" x14ac:dyDescent="0.2">
      <c r="A410" s="56"/>
      <c r="B410" s="56"/>
      <c r="C410" s="56" t="s">
        <v>434</v>
      </c>
      <c r="D410" s="18"/>
      <c r="E410" s="83"/>
      <c r="F410" s="52">
        <v>6235</v>
      </c>
      <c r="G410" s="86"/>
      <c r="H410" s="86"/>
      <c r="I410" s="85"/>
    </row>
    <row r="411" spans="1:10" ht="27" customHeight="1" x14ac:dyDescent="0.2">
      <c r="A411" s="56"/>
      <c r="B411" s="56"/>
      <c r="C411" s="56" t="s">
        <v>435</v>
      </c>
      <c r="D411" s="18"/>
      <c r="E411" s="83"/>
      <c r="F411" s="52">
        <v>6239</v>
      </c>
      <c r="G411" s="86"/>
      <c r="H411" s="86"/>
      <c r="I411" s="85"/>
    </row>
    <row r="412" spans="1:10" ht="27" customHeight="1" x14ac:dyDescent="0.2">
      <c r="A412" s="56"/>
      <c r="B412" s="56" t="s">
        <v>436</v>
      </c>
      <c r="C412" s="56"/>
      <c r="D412" s="18"/>
      <c r="E412" s="83"/>
      <c r="F412" s="52">
        <v>624</v>
      </c>
      <c r="G412" s="84">
        <f>SUM(G413:G414)</f>
        <v>0</v>
      </c>
      <c r="H412" s="84">
        <f>SUM(H413:H414)</f>
        <v>0</v>
      </c>
      <c r="I412" s="85"/>
    </row>
    <row r="413" spans="1:10" ht="27" customHeight="1" x14ac:dyDescent="0.2">
      <c r="A413" s="56"/>
      <c r="B413" s="56"/>
      <c r="C413" s="56" t="s">
        <v>437</v>
      </c>
      <c r="D413" s="18"/>
      <c r="E413" s="83"/>
      <c r="F413" s="52">
        <v>6240</v>
      </c>
      <c r="G413" s="86"/>
      <c r="H413" s="86"/>
      <c r="I413" s="85"/>
    </row>
    <row r="414" spans="1:10" ht="27" customHeight="1" x14ac:dyDescent="0.2">
      <c r="A414" s="56"/>
      <c r="B414" s="56"/>
      <c r="C414" s="56" t="s">
        <v>438</v>
      </c>
      <c r="D414" s="18"/>
      <c r="E414" s="83"/>
      <c r="F414" s="52">
        <v>6241</v>
      </c>
      <c r="G414" s="86"/>
      <c r="H414" s="86"/>
      <c r="I414" s="85"/>
    </row>
    <row r="415" spans="1:10" ht="25.5" x14ac:dyDescent="0.2">
      <c r="A415" s="7" t="s">
        <v>439</v>
      </c>
      <c r="F415" s="13">
        <v>63</v>
      </c>
      <c r="G415" s="15">
        <f>G417+G419+G420</f>
        <v>0</v>
      </c>
      <c r="H415" s="15">
        <f>H417+H419+H420</f>
        <v>0</v>
      </c>
      <c r="I415" s="40" t="s">
        <v>189</v>
      </c>
      <c r="J415" s="114" t="s">
        <v>190</v>
      </c>
    </row>
    <row r="416" spans="1:10" ht="27" customHeight="1" x14ac:dyDescent="0.2">
      <c r="A416" s="6"/>
      <c r="B416" s="5" t="s">
        <v>440</v>
      </c>
      <c r="F416" s="48"/>
      <c r="G416" s="60"/>
      <c r="H416" s="60"/>
      <c r="I416" s="51"/>
    </row>
    <row r="417" spans="1:10" ht="27" customHeight="1" x14ac:dyDescent="0.2">
      <c r="A417" s="6"/>
      <c r="B417" s="5" t="s">
        <v>441</v>
      </c>
      <c r="F417" s="13">
        <v>630</v>
      </c>
      <c r="G417" s="55"/>
      <c r="H417" s="55"/>
      <c r="I417" s="51"/>
    </row>
    <row r="418" spans="1:10" ht="27" customHeight="1" x14ac:dyDescent="0.2">
      <c r="A418" s="6"/>
      <c r="B418" s="5" t="s">
        <v>442</v>
      </c>
      <c r="F418" s="48"/>
      <c r="G418" s="60"/>
      <c r="H418" s="60"/>
      <c r="I418" s="51"/>
    </row>
    <row r="419" spans="1:10" ht="27" customHeight="1" x14ac:dyDescent="0.2">
      <c r="A419" s="6"/>
      <c r="B419" s="5" t="s">
        <v>443</v>
      </c>
      <c r="E419" s="3" t="s">
        <v>10</v>
      </c>
      <c r="F419" s="13" t="s">
        <v>444</v>
      </c>
      <c r="G419" s="55"/>
      <c r="H419" s="55"/>
      <c r="I419" s="51"/>
    </row>
    <row r="420" spans="1:10" ht="27" customHeight="1" x14ac:dyDescent="0.2">
      <c r="A420" s="6"/>
      <c r="B420" s="5" t="s">
        <v>445</v>
      </c>
      <c r="E420" s="3" t="s">
        <v>10</v>
      </c>
      <c r="F420" s="13" t="s">
        <v>446</v>
      </c>
      <c r="G420" s="55"/>
      <c r="H420" s="55"/>
      <c r="I420" s="51"/>
    </row>
    <row r="421" spans="1:10" ht="27" customHeight="1" x14ac:dyDescent="0.2">
      <c r="A421" s="8" t="s">
        <v>447</v>
      </c>
      <c r="F421" s="13">
        <v>64</v>
      </c>
      <c r="G421" s="15">
        <f>G422+G423+G424+G425+G426+G438+G439</f>
        <v>0</v>
      </c>
      <c r="H421" s="15">
        <f>H422+H423+H424+H425+H426+H438+H439</f>
        <v>0</v>
      </c>
      <c r="I421" s="40" t="s">
        <v>189</v>
      </c>
      <c r="J421" s="114" t="s">
        <v>190</v>
      </c>
    </row>
    <row r="422" spans="1:10" ht="27" customHeight="1" x14ac:dyDescent="0.2">
      <c r="A422" s="6"/>
      <c r="B422" s="5" t="s">
        <v>448</v>
      </c>
      <c r="E422" s="3" t="s">
        <v>10</v>
      </c>
      <c r="F422" s="13">
        <v>640</v>
      </c>
      <c r="G422" s="55"/>
      <c r="H422" s="55"/>
      <c r="I422" s="51"/>
    </row>
    <row r="423" spans="1:10" ht="27" customHeight="1" x14ac:dyDescent="0.2">
      <c r="A423" s="6"/>
      <c r="B423" s="5" t="s">
        <v>449</v>
      </c>
      <c r="E423" s="3" t="s">
        <v>10</v>
      </c>
      <c r="F423" s="13">
        <v>641</v>
      </c>
      <c r="G423" s="55"/>
      <c r="H423" s="55"/>
      <c r="I423" s="51"/>
    </row>
    <row r="424" spans="1:10" ht="27" customHeight="1" x14ac:dyDescent="0.2">
      <c r="A424" s="6"/>
      <c r="B424" s="5" t="s">
        <v>450</v>
      </c>
      <c r="E424" s="3" t="s">
        <v>10</v>
      </c>
      <c r="F424" s="13">
        <v>642</v>
      </c>
      <c r="G424" s="55"/>
      <c r="H424" s="55"/>
      <c r="I424" s="51"/>
    </row>
    <row r="425" spans="1:10" ht="27" customHeight="1" x14ac:dyDescent="0.2">
      <c r="A425" s="6"/>
      <c r="B425" s="5" t="s">
        <v>451</v>
      </c>
      <c r="E425" s="3" t="s">
        <v>10</v>
      </c>
      <c r="F425" s="13">
        <v>643</v>
      </c>
      <c r="G425" s="55"/>
      <c r="H425" s="55"/>
      <c r="I425" s="51"/>
    </row>
    <row r="426" spans="1:10" ht="27" customHeight="1" x14ac:dyDescent="0.2">
      <c r="A426" s="6"/>
      <c r="B426" s="5" t="s">
        <v>452</v>
      </c>
      <c r="E426" s="3" t="s">
        <v>10</v>
      </c>
      <c r="F426" s="13">
        <v>644</v>
      </c>
      <c r="G426" s="15">
        <f>G427+G428+G432</f>
        <v>0</v>
      </c>
      <c r="H426" s="15">
        <f>H427+H428+H432</f>
        <v>0</v>
      </c>
      <c r="I426" s="51"/>
    </row>
    <row r="427" spans="1:10" ht="27" customHeight="1" x14ac:dyDescent="0.2">
      <c r="A427" s="6"/>
      <c r="C427" s="5" t="s">
        <v>453</v>
      </c>
      <c r="F427" s="13">
        <v>6440</v>
      </c>
      <c r="G427" s="55"/>
      <c r="H427" s="55"/>
      <c r="I427" s="51"/>
    </row>
    <row r="428" spans="1:10" ht="27" customHeight="1" x14ac:dyDescent="0.2">
      <c r="A428" s="6"/>
      <c r="C428" s="5" t="s">
        <v>454</v>
      </c>
      <c r="F428" s="13">
        <v>6441</v>
      </c>
      <c r="G428" s="15">
        <f>SUM(G429:G431)</f>
        <v>0</v>
      </c>
      <c r="H428" s="15">
        <f>SUM(H429:H431)</f>
        <v>0</v>
      </c>
      <c r="I428" s="51"/>
    </row>
    <row r="429" spans="1:10" ht="27" customHeight="1" x14ac:dyDescent="0.2">
      <c r="A429" s="6"/>
      <c r="D429" s="4" t="s">
        <v>179</v>
      </c>
      <c r="F429" s="48">
        <v>64410</v>
      </c>
      <c r="G429" s="55"/>
      <c r="H429" s="55"/>
      <c r="I429" s="51"/>
    </row>
    <row r="430" spans="1:10" ht="27" customHeight="1" x14ac:dyDescent="0.2">
      <c r="A430" s="6"/>
      <c r="D430" s="4" t="s">
        <v>180</v>
      </c>
      <c r="F430" s="48">
        <v>64411</v>
      </c>
      <c r="G430" s="55"/>
      <c r="H430" s="55"/>
      <c r="I430" s="51"/>
    </row>
    <row r="431" spans="1:10" ht="27" customHeight="1" x14ac:dyDescent="0.2">
      <c r="A431" s="6"/>
      <c r="D431" s="4" t="s">
        <v>181</v>
      </c>
      <c r="F431" s="48">
        <v>64412</v>
      </c>
      <c r="G431" s="55"/>
      <c r="H431" s="55"/>
      <c r="I431" s="51"/>
    </row>
    <row r="432" spans="1:10" ht="27" customHeight="1" x14ac:dyDescent="0.2">
      <c r="A432" s="6"/>
      <c r="C432" s="5" t="s">
        <v>455</v>
      </c>
      <c r="F432" s="13">
        <v>6442</v>
      </c>
      <c r="G432" s="15">
        <f>SUM(G433:G437)</f>
        <v>0</v>
      </c>
      <c r="H432" s="15">
        <f>SUM(H433:H437)</f>
        <v>0</v>
      </c>
      <c r="I432" s="51"/>
    </row>
    <row r="433" spans="1:10" ht="27" customHeight="1" x14ac:dyDescent="0.2">
      <c r="A433" s="6"/>
      <c r="D433" s="4" t="s">
        <v>179</v>
      </c>
      <c r="F433" s="48">
        <v>64420</v>
      </c>
      <c r="G433" s="55"/>
      <c r="H433" s="55"/>
      <c r="I433" s="51"/>
    </row>
    <row r="434" spans="1:10" ht="27" customHeight="1" x14ac:dyDescent="0.2">
      <c r="A434" s="6"/>
      <c r="D434" s="4" t="s">
        <v>180</v>
      </c>
      <c r="F434" s="48">
        <v>64421</v>
      </c>
      <c r="G434" s="55"/>
      <c r="H434" s="55"/>
      <c r="I434" s="51"/>
    </row>
    <row r="435" spans="1:10" ht="27" customHeight="1" x14ac:dyDescent="0.2">
      <c r="A435" s="6"/>
      <c r="D435" s="4" t="s">
        <v>181</v>
      </c>
      <c r="F435" s="48">
        <v>64422</v>
      </c>
      <c r="G435" s="55"/>
      <c r="H435" s="55"/>
      <c r="I435" s="51"/>
    </row>
    <row r="436" spans="1:10" ht="27" customHeight="1" x14ac:dyDescent="0.2">
      <c r="A436" s="6"/>
      <c r="D436" s="4" t="s">
        <v>182</v>
      </c>
      <c r="F436" s="48">
        <v>64423</v>
      </c>
      <c r="G436" s="55"/>
      <c r="H436" s="55"/>
      <c r="I436" s="51"/>
    </row>
    <row r="437" spans="1:10" ht="27" customHeight="1" x14ac:dyDescent="0.2">
      <c r="A437" s="6"/>
      <c r="D437" s="4" t="s">
        <v>456</v>
      </c>
      <c r="F437" s="48">
        <v>64424</v>
      </c>
      <c r="G437" s="55"/>
      <c r="H437" s="55"/>
      <c r="I437" s="51"/>
    </row>
    <row r="438" spans="1:10" ht="27" customHeight="1" x14ac:dyDescent="0.2">
      <c r="A438" s="6"/>
      <c r="B438" s="5" t="s">
        <v>457</v>
      </c>
      <c r="E438" s="3" t="s">
        <v>10</v>
      </c>
      <c r="F438" s="13">
        <v>648</v>
      </c>
      <c r="G438" s="55"/>
      <c r="H438" s="55"/>
      <c r="I438" s="51"/>
    </row>
    <row r="439" spans="1:10" ht="27" customHeight="1" x14ac:dyDescent="0.2">
      <c r="A439" s="6"/>
      <c r="B439" s="5" t="s">
        <v>458</v>
      </c>
      <c r="F439" s="13">
        <v>649</v>
      </c>
      <c r="G439" s="55"/>
      <c r="H439" s="55"/>
      <c r="I439" s="51"/>
    </row>
    <row r="440" spans="1:10" ht="27" customHeight="1" x14ac:dyDescent="0.2">
      <c r="A440" s="19" t="s">
        <v>459</v>
      </c>
      <c r="B440" s="20"/>
      <c r="C440" s="20"/>
      <c r="D440" s="21"/>
      <c r="E440" s="22"/>
      <c r="F440" s="23">
        <v>9901</v>
      </c>
      <c r="G440" s="24">
        <f>G4-G168-G341-G415-G421</f>
        <v>0</v>
      </c>
      <c r="H440" s="24">
        <f>H4-H168-H341-H415-H421</f>
        <v>0</v>
      </c>
      <c r="I440" s="65"/>
    </row>
    <row r="441" spans="1:10" ht="27" customHeight="1" thickBot="1" x14ac:dyDescent="0.25">
      <c r="A441" s="7"/>
      <c r="F441" s="66"/>
      <c r="G441" s="67"/>
      <c r="H441" s="67"/>
      <c r="I441" s="68"/>
    </row>
    <row r="442" spans="1:10" ht="40.5" customHeight="1" thickBot="1" x14ac:dyDescent="0.25">
      <c r="F442" s="10" t="s">
        <v>2</v>
      </c>
      <c r="G442" s="112" t="s">
        <v>3</v>
      </c>
      <c r="H442" s="112" t="s">
        <v>4</v>
      </c>
      <c r="I442" s="10" t="s">
        <v>5</v>
      </c>
    </row>
    <row r="443" spans="1:10" ht="27" customHeight="1" x14ac:dyDescent="0.2">
      <c r="A443" s="7" t="s">
        <v>460</v>
      </c>
      <c r="B443" s="7"/>
      <c r="F443" s="69">
        <v>75</v>
      </c>
      <c r="G443" s="70">
        <f>SUM(G444:G446)</f>
        <v>0</v>
      </c>
      <c r="H443" s="70">
        <f>SUM(H444:H446)</f>
        <v>0</v>
      </c>
      <c r="I443" s="71"/>
    </row>
    <row r="444" spans="1:10" ht="27" customHeight="1" x14ac:dyDescent="0.2">
      <c r="A444" s="7"/>
      <c r="B444" s="5" t="s">
        <v>461</v>
      </c>
      <c r="F444" s="13">
        <v>750</v>
      </c>
      <c r="G444" s="55"/>
      <c r="H444" s="55"/>
      <c r="I444" s="51"/>
    </row>
    <row r="445" spans="1:10" ht="27" customHeight="1" x14ac:dyDescent="0.2">
      <c r="A445" s="7"/>
      <c r="B445" s="5" t="s">
        <v>462</v>
      </c>
      <c r="F445" s="13">
        <v>751</v>
      </c>
      <c r="G445" s="55"/>
      <c r="H445" s="55"/>
      <c r="I445" s="51"/>
    </row>
    <row r="446" spans="1:10" ht="27" customHeight="1" x14ac:dyDescent="0.2">
      <c r="A446" s="7"/>
      <c r="B446" s="5" t="s">
        <v>463</v>
      </c>
      <c r="E446" s="3" t="s">
        <v>464</v>
      </c>
      <c r="F446" s="13" t="s">
        <v>465</v>
      </c>
      <c r="G446" s="55"/>
      <c r="H446" s="55"/>
      <c r="I446" s="51"/>
    </row>
    <row r="447" spans="1:10" ht="27" customHeight="1" x14ac:dyDescent="0.2">
      <c r="A447" s="7" t="s">
        <v>466</v>
      </c>
      <c r="B447" s="7"/>
      <c r="F447" s="13">
        <v>65</v>
      </c>
      <c r="G447" s="15">
        <f>G448+G450</f>
        <v>0</v>
      </c>
      <c r="H447" s="15">
        <f>H448+H450</f>
        <v>0</v>
      </c>
      <c r="I447" s="40" t="s">
        <v>189</v>
      </c>
      <c r="J447" s="114" t="s">
        <v>190</v>
      </c>
    </row>
    <row r="448" spans="1:10" ht="27" customHeight="1" x14ac:dyDescent="0.2">
      <c r="A448" s="7"/>
      <c r="B448" s="5" t="s">
        <v>467</v>
      </c>
      <c r="F448" s="13">
        <v>650</v>
      </c>
      <c r="G448" s="55"/>
      <c r="H448" s="55"/>
      <c r="I448" s="51"/>
    </row>
    <row r="449" spans="1:10" ht="27" customHeight="1" x14ac:dyDescent="0.2">
      <c r="A449" s="7"/>
      <c r="B449" s="5" t="s">
        <v>468</v>
      </c>
      <c r="F449" s="48"/>
      <c r="G449" s="55"/>
      <c r="H449" s="55"/>
      <c r="I449" s="51"/>
    </row>
    <row r="450" spans="1:10" ht="27" customHeight="1" x14ac:dyDescent="0.2">
      <c r="A450" s="7"/>
      <c r="B450" s="5" t="s">
        <v>469</v>
      </c>
      <c r="F450" s="13" t="s">
        <v>470</v>
      </c>
      <c r="G450" s="55"/>
      <c r="H450" s="55"/>
      <c r="I450" s="51"/>
    </row>
    <row r="451" spans="1:10" ht="27" customHeight="1" x14ac:dyDescent="0.2">
      <c r="A451" s="19" t="s">
        <v>471</v>
      </c>
      <c r="B451" s="19"/>
      <c r="C451" s="19"/>
      <c r="D451" s="25"/>
      <c r="E451" s="26"/>
      <c r="F451" s="23">
        <v>9902</v>
      </c>
      <c r="G451" s="24">
        <f>G440+G443-G447</f>
        <v>0</v>
      </c>
      <c r="H451" s="24">
        <f>H440+H443-H447</f>
        <v>0</v>
      </c>
      <c r="I451" s="27"/>
    </row>
    <row r="452" spans="1:10" ht="27" customHeight="1" x14ac:dyDescent="0.2">
      <c r="A452" s="7" t="s">
        <v>472</v>
      </c>
      <c r="B452" s="7"/>
      <c r="F452" s="13">
        <v>76</v>
      </c>
      <c r="G452" s="15">
        <f>SUM(G454:G458)</f>
        <v>0</v>
      </c>
      <c r="H452" s="15">
        <f>SUM(H454:H458)</f>
        <v>0</v>
      </c>
      <c r="I452" s="51"/>
    </row>
    <row r="453" spans="1:10" ht="27" customHeight="1" x14ac:dyDescent="0.2">
      <c r="A453" s="7"/>
      <c r="B453" s="5" t="s">
        <v>473</v>
      </c>
      <c r="F453" s="48"/>
      <c r="G453" s="55"/>
      <c r="H453" s="55"/>
      <c r="I453" s="51"/>
    </row>
    <row r="454" spans="1:10" ht="27" customHeight="1" x14ac:dyDescent="0.2">
      <c r="A454" s="7"/>
      <c r="B454" s="5" t="s">
        <v>474</v>
      </c>
      <c r="F454" s="13">
        <v>760</v>
      </c>
      <c r="G454" s="55"/>
      <c r="H454" s="55"/>
      <c r="I454" s="51"/>
    </row>
    <row r="455" spans="1:10" ht="27" customHeight="1" x14ac:dyDescent="0.2">
      <c r="A455" s="7"/>
      <c r="B455" s="5" t="s">
        <v>475</v>
      </c>
      <c r="F455" s="13">
        <v>761</v>
      </c>
      <c r="G455" s="55"/>
      <c r="H455" s="55"/>
      <c r="I455" s="51"/>
    </row>
    <row r="456" spans="1:10" ht="27" customHeight="1" x14ac:dyDescent="0.2">
      <c r="A456" s="7"/>
      <c r="B456" s="5" t="s">
        <v>476</v>
      </c>
      <c r="F456" s="13">
        <v>762</v>
      </c>
      <c r="G456" s="55"/>
      <c r="H456" s="55"/>
      <c r="I456" s="51"/>
    </row>
    <row r="457" spans="1:10" ht="27" customHeight="1" x14ac:dyDescent="0.2">
      <c r="A457" s="7"/>
      <c r="B457" s="5" t="s">
        <v>477</v>
      </c>
      <c r="F457" s="13">
        <v>763</v>
      </c>
      <c r="G457" s="55"/>
      <c r="H457" s="55"/>
      <c r="I457" s="51"/>
    </row>
    <row r="458" spans="1:10" ht="27" customHeight="1" x14ac:dyDescent="0.2">
      <c r="A458" s="7"/>
      <c r="B458" s="5" t="s">
        <v>478</v>
      </c>
      <c r="E458" s="3" t="s">
        <v>464</v>
      </c>
      <c r="F458" s="13" t="s">
        <v>479</v>
      </c>
      <c r="G458" s="55"/>
      <c r="H458" s="55"/>
      <c r="I458" s="51"/>
    </row>
    <row r="459" spans="1:10" ht="27" customHeight="1" x14ac:dyDescent="0.2">
      <c r="A459" s="7" t="s">
        <v>480</v>
      </c>
      <c r="B459" s="7"/>
      <c r="F459" s="13">
        <v>66</v>
      </c>
      <c r="G459" s="15">
        <f>SUM(G461:G466)</f>
        <v>0</v>
      </c>
      <c r="H459" s="15">
        <f>SUM(H461:H466)</f>
        <v>0</v>
      </c>
      <c r="I459" s="40" t="s">
        <v>189</v>
      </c>
      <c r="J459" s="114" t="s">
        <v>190</v>
      </c>
    </row>
    <row r="460" spans="1:10" ht="27" customHeight="1" x14ac:dyDescent="0.2">
      <c r="A460" s="7"/>
      <c r="B460" s="5" t="s">
        <v>481</v>
      </c>
      <c r="F460" s="48"/>
      <c r="G460" s="55"/>
      <c r="H460" s="55"/>
      <c r="I460" s="51"/>
    </row>
    <row r="461" spans="1:10" ht="27" customHeight="1" x14ac:dyDescent="0.2">
      <c r="A461" s="7"/>
      <c r="B461" s="5" t="s">
        <v>482</v>
      </c>
      <c r="F461" s="13">
        <v>660</v>
      </c>
      <c r="G461" s="55"/>
      <c r="H461" s="55"/>
      <c r="I461" s="51"/>
    </row>
    <row r="462" spans="1:10" ht="27" customHeight="1" x14ac:dyDescent="0.2">
      <c r="A462" s="7"/>
      <c r="B462" s="5" t="s">
        <v>483</v>
      </c>
      <c r="F462" s="13">
        <v>661</v>
      </c>
      <c r="G462" s="55"/>
      <c r="H462" s="55"/>
      <c r="I462" s="51"/>
    </row>
    <row r="463" spans="1:10" ht="27" customHeight="1" x14ac:dyDescent="0.2">
      <c r="A463" s="7"/>
      <c r="B463" s="5" t="s">
        <v>484</v>
      </c>
      <c r="F463" s="13">
        <v>662</v>
      </c>
      <c r="G463" s="55"/>
      <c r="H463" s="55"/>
      <c r="I463" s="51"/>
    </row>
    <row r="464" spans="1:10" ht="27" customHeight="1" x14ac:dyDescent="0.2">
      <c r="A464" s="7"/>
      <c r="B464" s="5" t="s">
        <v>485</v>
      </c>
      <c r="F464" s="13">
        <v>663</v>
      </c>
      <c r="G464" s="55"/>
      <c r="H464" s="55"/>
      <c r="I464" s="51"/>
    </row>
    <row r="465" spans="1:9" ht="27" customHeight="1" x14ac:dyDescent="0.2">
      <c r="A465" s="7"/>
      <c r="B465" s="5" t="s">
        <v>486</v>
      </c>
      <c r="E465" s="3" t="s">
        <v>464</v>
      </c>
      <c r="F465" s="13" t="s">
        <v>487</v>
      </c>
      <c r="G465" s="55"/>
      <c r="H465" s="55"/>
      <c r="I465" s="51"/>
    </row>
    <row r="466" spans="1:9" ht="27" customHeight="1" x14ac:dyDescent="0.2">
      <c r="A466" s="7"/>
      <c r="B466" s="5" t="s">
        <v>488</v>
      </c>
      <c r="F466" s="13">
        <v>669</v>
      </c>
      <c r="G466" s="55"/>
      <c r="H466" s="55"/>
      <c r="I466" s="51"/>
    </row>
    <row r="467" spans="1:9" ht="27" customHeight="1" x14ac:dyDescent="0.2">
      <c r="A467" s="19" t="s">
        <v>489</v>
      </c>
      <c r="B467" s="19"/>
      <c r="C467" s="19"/>
      <c r="D467" s="25"/>
      <c r="E467" s="26"/>
      <c r="F467" s="23">
        <v>9904</v>
      </c>
      <c r="G467" s="24">
        <f>G451+G452-G459</f>
        <v>0</v>
      </c>
      <c r="H467" s="24">
        <f>H451+H452-H459</f>
        <v>0</v>
      </c>
      <c r="I467" s="27"/>
    </row>
    <row r="468" spans="1:9" ht="27" customHeight="1" x14ac:dyDescent="0.2">
      <c r="A468" s="88" t="s">
        <v>490</v>
      </c>
      <c r="B468" s="89"/>
      <c r="C468" s="89"/>
      <c r="D468" s="90"/>
      <c r="E468" s="91"/>
      <c r="F468" s="92">
        <v>67</v>
      </c>
      <c r="G468" s="94">
        <f>SUM(G469:G470)</f>
        <v>0</v>
      </c>
      <c r="H468" s="94">
        <f>SUM(H469:H470)</f>
        <v>0</v>
      </c>
      <c r="I468" s="93"/>
    </row>
    <row r="469" spans="1:9" ht="27" customHeight="1" x14ac:dyDescent="0.2">
      <c r="A469" s="7"/>
      <c r="B469" s="5" t="s">
        <v>491</v>
      </c>
      <c r="F469" s="13">
        <v>670</v>
      </c>
      <c r="G469" s="55"/>
      <c r="H469" s="55"/>
      <c r="I469" s="51"/>
    </row>
    <row r="470" spans="1:9" ht="27" customHeight="1" thickBot="1" x14ac:dyDescent="0.25">
      <c r="A470" s="7"/>
      <c r="B470" s="5" t="s">
        <v>492</v>
      </c>
      <c r="F470" s="87">
        <v>671</v>
      </c>
      <c r="G470" s="72"/>
      <c r="H470" s="72"/>
      <c r="I470" s="68"/>
    </row>
    <row r="471" spans="1:9" ht="27" customHeight="1" x14ac:dyDescent="0.2">
      <c r="A471" s="7" t="s">
        <v>493</v>
      </c>
      <c r="F471" s="69">
        <v>79</v>
      </c>
      <c r="G471" s="70">
        <f>SUM(G472:G475)</f>
        <v>0</v>
      </c>
      <c r="H471" s="70">
        <f>SUM(H472:H475)</f>
        <v>0</v>
      </c>
      <c r="I471" s="71"/>
    </row>
    <row r="472" spans="1:9" ht="27" customHeight="1" x14ac:dyDescent="0.2">
      <c r="A472" s="7"/>
      <c r="B472" s="5" t="s">
        <v>494</v>
      </c>
      <c r="F472" s="13">
        <v>790</v>
      </c>
      <c r="G472" s="55"/>
      <c r="H472" s="55"/>
      <c r="I472" s="51"/>
    </row>
    <row r="473" spans="1:9" ht="27" customHeight="1" x14ac:dyDescent="0.2">
      <c r="A473" s="7"/>
      <c r="B473" s="5" t="s">
        <v>495</v>
      </c>
      <c r="F473" s="13">
        <v>791</v>
      </c>
      <c r="G473" s="55"/>
      <c r="H473" s="55"/>
      <c r="I473" s="51"/>
    </row>
    <row r="474" spans="1:9" ht="27" customHeight="1" x14ac:dyDescent="0.2">
      <c r="A474" s="7"/>
      <c r="B474" s="5" t="s">
        <v>496</v>
      </c>
      <c r="F474" s="13">
        <v>792</v>
      </c>
      <c r="G474" s="55"/>
      <c r="H474" s="55"/>
      <c r="I474" s="51"/>
    </row>
    <row r="475" spans="1:9" ht="27" customHeight="1" x14ac:dyDescent="0.2">
      <c r="A475" s="7"/>
      <c r="B475" s="5" t="s">
        <v>497</v>
      </c>
      <c r="F475" s="13">
        <v>793</v>
      </c>
      <c r="G475" s="55"/>
      <c r="H475" s="55"/>
      <c r="I475" s="51"/>
    </row>
    <row r="476" spans="1:9" ht="27" customHeight="1" x14ac:dyDescent="0.2">
      <c r="A476" s="7" t="s">
        <v>493</v>
      </c>
      <c r="F476" s="13">
        <v>69</v>
      </c>
      <c r="G476" s="15">
        <f>SUM(G477:G479)</f>
        <v>0</v>
      </c>
      <c r="H476" s="15">
        <f>SUM(H477:H479)</f>
        <v>0</v>
      </c>
      <c r="I476" s="51"/>
    </row>
    <row r="477" spans="1:9" ht="27" customHeight="1" x14ac:dyDescent="0.2">
      <c r="A477" s="7"/>
      <c r="B477" s="5" t="s">
        <v>498</v>
      </c>
      <c r="F477" s="13">
        <v>690</v>
      </c>
      <c r="G477" s="55"/>
      <c r="H477" s="55"/>
      <c r="I477" s="51"/>
    </row>
    <row r="478" spans="1:9" ht="27" customHeight="1" x14ac:dyDescent="0.2">
      <c r="A478" s="6"/>
      <c r="B478" s="6" t="s">
        <v>499</v>
      </c>
      <c r="F478" s="13">
        <v>691</v>
      </c>
      <c r="G478" s="55"/>
      <c r="H478" s="55"/>
      <c r="I478" s="51"/>
    </row>
    <row r="479" spans="1:9" ht="27" customHeight="1" x14ac:dyDescent="0.2">
      <c r="A479" s="6"/>
      <c r="B479" s="6" t="s">
        <v>500</v>
      </c>
      <c r="F479" s="13">
        <v>693</v>
      </c>
      <c r="G479" s="55"/>
      <c r="H479" s="55"/>
      <c r="I479" s="51"/>
    </row>
    <row r="480" spans="1:9" ht="27" customHeight="1" thickBot="1" x14ac:dyDescent="0.25">
      <c r="A480" s="8" t="s">
        <v>501</v>
      </c>
      <c r="B480" s="7"/>
      <c r="F480" s="66"/>
      <c r="G480" s="72"/>
      <c r="H480" s="72"/>
      <c r="I480" s="68"/>
    </row>
    <row r="481" spans="1:9" ht="27" customHeight="1" thickBot="1" x14ac:dyDescent="0.25">
      <c r="A481" s="7"/>
      <c r="B481" s="7"/>
      <c r="G481" s="74"/>
      <c r="H481" s="75"/>
    </row>
    <row r="482" spans="1:9" ht="35.1" customHeight="1" thickBot="1" x14ac:dyDescent="0.25">
      <c r="A482" s="220" t="s">
        <v>502</v>
      </c>
      <c r="B482" s="221"/>
      <c r="C482" s="221"/>
      <c r="D482" s="221"/>
      <c r="E482" s="221"/>
      <c r="F482" s="221"/>
      <c r="G482" s="221"/>
      <c r="H482" s="221"/>
      <c r="I482" s="222"/>
    </row>
    <row r="483" spans="1:9" ht="9.9499999999999993" customHeight="1" thickBot="1" x14ac:dyDescent="0.25">
      <c r="A483" s="7"/>
      <c r="B483" s="7"/>
      <c r="G483" s="74"/>
      <c r="H483" s="75"/>
    </row>
    <row r="484" spans="1:9" ht="30" customHeight="1" thickBot="1" x14ac:dyDescent="0.25">
      <c r="A484" s="225" t="s">
        <v>3</v>
      </c>
      <c r="B484" s="226"/>
      <c r="C484" s="226"/>
      <c r="D484" s="226"/>
      <c r="E484" s="226"/>
      <c r="F484" s="226"/>
      <c r="G484" s="226"/>
      <c r="H484" s="226"/>
      <c r="I484" s="227"/>
    </row>
    <row r="485" spans="1:9" s="101" customFormat="1" ht="75" customHeight="1" thickBot="1" x14ac:dyDescent="0.25">
      <c r="A485" s="223" t="s">
        <v>503</v>
      </c>
      <c r="B485" s="224"/>
      <c r="C485" s="224"/>
      <c r="D485" s="102" t="s">
        <v>367</v>
      </c>
      <c r="E485" s="223" t="s">
        <v>504</v>
      </c>
      <c r="F485" s="224"/>
      <c r="G485" s="96" t="s">
        <v>505</v>
      </c>
      <c r="H485" s="76" t="s">
        <v>506</v>
      </c>
      <c r="I485" s="96" t="s">
        <v>507</v>
      </c>
    </row>
    <row r="486" spans="1:9" s="77" customFormat="1" ht="39.950000000000003" customHeight="1" x14ac:dyDescent="0.2">
      <c r="A486" s="228" t="s">
        <v>508</v>
      </c>
      <c r="B486" s="229"/>
      <c r="C486" s="229"/>
      <c r="D486" s="109">
        <f>G342</f>
        <v>0</v>
      </c>
      <c r="E486" s="230">
        <f>G402</f>
        <v>0</v>
      </c>
      <c r="F486" s="231"/>
      <c r="G486" s="110">
        <f>G403</f>
        <v>0</v>
      </c>
      <c r="H486" s="110">
        <f>G404</f>
        <v>0</v>
      </c>
      <c r="I486" s="111">
        <f>G412</f>
        <v>0</v>
      </c>
    </row>
    <row r="487" spans="1:9" s="77" customFormat="1" ht="30" customHeight="1" x14ac:dyDescent="0.2">
      <c r="A487" s="212" t="s">
        <v>342</v>
      </c>
      <c r="B487" s="213"/>
      <c r="C487" s="213"/>
      <c r="D487" s="42">
        <f>SUMIFS($G$341:$G$414,$I$341:$I$414,"MSF")</f>
        <v>0</v>
      </c>
      <c r="E487" s="214">
        <f>IF($D$486,D487*$E$486/$D$486,0)</f>
        <v>0</v>
      </c>
      <c r="F487" s="215"/>
      <c r="G487" s="43">
        <f>IF($D$486,D487*$G$486/$D$486,0)</f>
        <v>0</v>
      </c>
      <c r="H487" s="43">
        <f>IF($D$486,D487*$H$486/$D$486,0)</f>
        <v>0</v>
      </c>
      <c r="I487" s="43">
        <f>IF($D$486,D487*$I$486/$D$486,0)</f>
        <v>0</v>
      </c>
    </row>
    <row r="488" spans="1:9" ht="24.95" customHeight="1" x14ac:dyDescent="0.2">
      <c r="A488" s="212" t="s">
        <v>360</v>
      </c>
      <c r="B488" s="213"/>
      <c r="C488" s="213"/>
      <c r="D488" s="42">
        <f>SUMIFS($G$341:$G$414,$I$341:$I$414,"MSRP")</f>
        <v>0</v>
      </c>
      <c r="E488" s="214">
        <f>IF($D$486,D488*$E$486/$D$486,0)</f>
        <v>0</v>
      </c>
      <c r="F488" s="215"/>
      <c r="G488" s="43">
        <f>IF($D$486,D488*$G$486/$D$486,0)</f>
        <v>0</v>
      </c>
      <c r="H488" s="43">
        <f>IF($D$486,D488*$H$486/$D$486,0)</f>
        <v>0</v>
      </c>
      <c r="I488" s="43">
        <f>IF($D$486,D488*$I$486/$D$486,0)</f>
        <v>0</v>
      </c>
    </row>
    <row r="489" spans="1:9" ht="24.95" customHeight="1" x14ac:dyDescent="0.2">
      <c r="A489" s="212" t="s">
        <v>349</v>
      </c>
      <c r="B489" s="213"/>
      <c r="C489" s="213"/>
      <c r="D489" s="42">
        <f>SUMIFS($G$341:$G$414,$I$341:$I$414,"MSACT")</f>
        <v>0</v>
      </c>
      <c r="E489" s="214">
        <f>IF($D$486,D489*$E$486/$D$486,0)</f>
        <v>0</v>
      </c>
      <c r="F489" s="215"/>
      <c r="G489" s="43">
        <f>IF($D$486,D489*$G$486/$D$486,0)</f>
        <v>0</v>
      </c>
      <c r="H489" s="43">
        <f>IF($D$486,D489*$H$486/$D$486,0)</f>
        <v>0</v>
      </c>
      <c r="I489" s="43">
        <f>IF($D$486,D489*$I$486/$D$486,0)</f>
        <v>0</v>
      </c>
    </row>
    <row r="490" spans="1:9" ht="24.95" customHeight="1" x14ac:dyDescent="0.2">
      <c r="A490" s="207" t="s">
        <v>338</v>
      </c>
      <c r="B490" s="208"/>
      <c r="C490" s="208"/>
      <c r="D490" s="209" t="s">
        <v>509</v>
      </c>
      <c r="E490" s="210"/>
      <c r="F490" s="210"/>
      <c r="G490" s="210"/>
      <c r="H490" s="210"/>
      <c r="I490" s="211"/>
    </row>
    <row r="491" spans="1:9" ht="24.95" customHeight="1" x14ac:dyDescent="0.2">
      <c r="A491" s="212" t="s">
        <v>345</v>
      </c>
      <c r="B491" s="213"/>
      <c r="C491" s="213"/>
      <c r="D491" s="42">
        <f>SUMIFS($G$341:$G$414,$I$341:$I$414,"MSA")</f>
        <v>0</v>
      </c>
      <c r="E491" s="214">
        <f>IF($D$486,D491*$E$486/$D$486,0)</f>
        <v>0</v>
      </c>
      <c r="F491" s="215"/>
      <c r="G491" s="43">
        <f>IF($D$486,D491*$G$486/$D$486,0)</f>
        <v>0</v>
      </c>
      <c r="H491" s="43">
        <f>IF($D$486,D491*$H$486/$D$486,0)</f>
        <v>0</v>
      </c>
      <c r="I491" s="43">
        <f>IF($D$486,D491*$I$486/$D$486,0)</f>
        <v>0</v>
      </c>
    </row>
    <row r="492" spans="1:9" ht="24.95" customHeight="1" x14ac:dyDescent="0.2">
      <c r="A492" s="212" t="s">
        <v>357</v>
      </c>
      <c r="B492" s="213"/>
      <c r="C492" s="213"/>
      <c r="D492" s="42">
        <f>SUMIFS($G$341:$G$414,$I$341:$I$414,"MSAT")</f>
        <v>0</v>
      </c>
      <c r="E492" s="214">
        <f>IF($D$486,D492*$E$486/$D$486,0)</f>
        <v>0</v>
      </c>
      <c r="F492" s="215"/>
      <c r="G492" s="43">
        <f>IF($D$486,D492*$G$486/$D$486,0)</f>
        <v>0</v>
      </c>
      <c r="H492" s="43">
        <f>IF($D$486,D492*$H$486/$D$486,0)</f>
        <v>0</v>
      </c>
      <c r="I492" s="43">
        <f>IF($D$486,D492*$I$486/$D$486,0)</f>
        <v>0</v>
      </c>
    </row>
    <row r="493" spans="1:9" ht="24.95" customHeight="1" thickBot="1" x14ac:dyDescent="0.25">
      <c r="A493" s="216" t="s">
        <v>386</v>
      </c>
      <c r="B493" s="217"/>
      <c r="C493" s="217"/>
      <c r="D493" s="42">
        <f>SUMIFS($G$341:$G$414,$I$341:$I$414,"MSAA")</f>
        <v>0</v>
      </c>
      <c r="E493" s="214">
        <f>IF($D$486,D493*$E$486/$D$486,0)</f>
        <v>0</v>
      </c>
      <c r="F493" s="215"/>
      <c r="G493" s="43">
        <f>IF($D$486,D493*$G$486/$D$486,0)</f>
        <v>0</v>
      </c>
      <c r="H493" s="43">
        <f>IF($D$486,D493*$H$486/$D$486,0)</f>
        <v>0</v>
      </c>
      <c r="I493" s="43">
        <f>IF($D$486,D493*$I$486/$D$486,0)</f>
        <v>0</v>
      </c>
    </row>
    <row r="494" spans="1:9" ht="30" customHeight="1" thickBot="1" x14ac:dyDescent="0.25">
      <c r="A494" s="225" t="s">
        <v>4</v>
      </c>
      <c r="B494" s="226"/>
      <c r="C494" s="226"/>
      <c r="D494" s="226"/>
      <c r="E494" s="226"/>
      <c r="F494" s="226"/>
      <c r="G494" s="226"/>
      <c r="H494" s="226"/>
      <c r="I494" s="227"/>
    </row>
    <row r="495" spans="1:9" s="101" customFormat="1" ht="75" customHeight="1" thickBot="1" x14ac:dyDescent="0.25">
      <c r="A495" s="223" t="s">
        <v>503</v>
      </c>
      <c r="B495" s="224"/>
      <c r="C495" s="224"/>
      <c r="D495" s="100" t="s">
        <v>367</v>
      </c>
      <c r="E495" s="243" t="s">
        <v>504</v>
      </c>
      <c r="F495" s="244"/>
      <c r="G495" s="96" t="s">
        <v>505</v>
      </c>
      <c r="H495" s="76" t="s">
        <v>506</v>
      </c>
      <c r="I495" s="96" t="s">
        <v>507</v>
      </c>
    </row>
    <row r="496" spans="1:9" ht="39.950000000000003" customHeight="1" x14ac:dyDescent="0.2">
      <c r="A496" s="228" t="s">
        <v>508</v>
      </c>
      <c r="B496" s="229"/>
      <c r="C496" s="229"/>
      <c r="D496" s="109">
        <f>H342</f>
        <v>0</v>
      </c>
      <c r="E496" s="230">
        <f>H402</f>
        <v>0</v>
      </c>
      <c r="F496" s="231"/>
      <c r="G496" s="110">
        <f>H403</f>
        <v>0</v>
      </c>
      <c r="H496" s="110">
        <f>H404</f>
        <v>0</v>
      </c>
      <c r="I496" s="111">
        <f>H412</f>
        <v>0</v>
      </c>
    </row>
    <row r="497" spans="1:10" ht="24.95" customHeight="1" x14ac:dyDescent="0.2">
      <c r="A497" s="212" t="s">
        <v>342</v>
      </c>
      <c r="B497" s="213"/>
      <c r="C497" s="213"/>
      <c r="D497" s="42">
        <f>SUMIFS($H$341:$H$414,$I$341:$I$414,"MSF")</f>
        <v>0</v>
      </c>
      <c r="E497" s="214">
        <f>IF($D$496,D497*$E$496/$D$496,0)</f>
        <v>0</v>
      </c>
      <c r="F497" s="215"/>
      <c r="G497" s="43">
        <f>IF($D$496,D497*$G$496/$D$496,0)</f>
        <v>0</v>
      </c>
      <c r="H497" s="43">
        <f>IF($D$496,D497*$H$496/$D$496,0)</f>
        <v>0</v>
      </c>
      <c r="I497" s="43">
        <f>IF($D$496,D497*$I$496/$D$496,0)</f>
        <v>0</v>
      </c>
    </row>
    <row r="498" spans="1:10" ht="24.95" customHeight="1" x14ac:dyDescent="0.2">
      <c r="A498" s="212" t="s">
        <v>360</v>
      </c>
      <c r="B498" s="213"/>
      <c r="C498" s="213"/>
      <c r="D498" s="42">
        <f>SUMIFS($H$341:$H$414,$I$341:$I$414,"MSRP")</f>
        <v>0</v>
      </c>
      <c r="E498" s="214">
        <f>IF($D$496,D498*$E$496/$D$496,0)</f>
        <v>0</v>
      </c>
      <c r="F498" s="215"/>
      <c r="G498" s="43">
        <f>IF($D$496,D498*$G$496/$D$496,0)</f>
        <v>0</v>
      </c>
      <c r="H498" s="43">
        <f>IF($D$496,D498*$H$496/$D$496,0)</f>
        <v>0</v>
      </c>
      <c r="I498" s="43">
        <f>IF($D$496,D498*$I$496/$D$496,0)</f>
        <v>0</v>
      </c>
    </row>
    <row r="499" spans="1:10" ht="24.95" customHeight="1" x14ac:dyDescent="0.2">
      <c r="A499" s="212" t="s">
        <v>349</v>
      </c>
      <c r="B499" s="213"/>
      <c r="C499" s="213"/>
      <c r="D499" s="42">
        <f>SUMIFS($H$341:$H$414,$I$341:$I$414,"MSACT")</f>
        <v>0</v>
      </c>
      <c r="E499" s="214">
        <f>IF($D$496,D499*$E$496/$D$496,0)</f>
        <v>0</v>
      </c>
      <c r="F499" s="215"/>
      <c r="G499" s="43">
        <f>IF($D$496,D499*$G$496/$D$496,0)</f>
        <v>0</v>
      </c>
      <c r="H499" s="43">
        <f>IF($D$496,D499*$H$496/$D$496,0)</f>
        <v>0</v>
      </c>
      <c r="I499" s="43">
        <f>IF($D$496,D499*$I$496/$D$496,0)</f>
        <v>0</v>
      </c>
    </row>
    <row r="500" spans="1:10" ht="24.95" customHeight="1" x14ac:dyDescent="0.2">
      <c r="A500" s="207" t="s">
        <v>338</v>
      </c>
      <c r="B500" s="208"/>
      <c r="C500" s="208"/>
      <c r="D500" s="209" t="s">
        <v>509</v>
      </c>
      <c r="E500" s="210"/>
      <c r="F500" s="210"/>
      <c r="G500" s="210"/>
      <c r="H500" s="210"/>
      <c r="I500" s="211"/>
    </row>
    <row r="501" spans="1:10" ht="24.95" customHeight="1" x14ac:dyDescent="0.2">
      <c r="A501" s="212" t="s">
        <v>345</v>
      </c>
      <c r="B501" s="213"/>
      <c r="C501" s="213"/>
      <c r="D501" s="42">
        <f>SUMIFS($H$341:$H$414,$I$341:$I$414,"MSA")</f>
        <v>0</v>
      </c>
      <c r="E501" s="214">
        <f>IF($D$496,D501*$E$496/$D$496,0)</f>
        <v>0</v>
      </c>
      <c r="F501" s="215"/>
      <c r="G501" s="43">
        <f>IF($D$496,D501*$G$496/$D$496,0)</f>
        <v>0</v>
      </c>
      <c r="H501" s="43">
        <f>IF($D$496,D501*$H$496/$D$496,0)</f>
        <v>0</v>
      </c>
      <c r="I501" s="43">
        <f>IF($D$496,D501*$I$496/$D$496,0)</f>
        <v>0</v>
      </c>
    </row>
    <row r="502" spans="1:10" ht="24.95" customHeight="1" x14ac:dyDescent="0.2">
      <c r="A502" s="212" t="s">
        <v>357</v>
      </c>
      <c r="B502" s="213"/>
      <c r="C502" s="213"/>
      <c r="D502" s="42">
        <f>SUMIFS($H$341:$H$414,$I$341:$I$414,"MSAT")</f>
        <v>0</v>
      </c>
      <c r="E502" s="214">
        <f>IF($D$496,D502*$E$496/$D$496,0)</f>
        <v>0</v>
      </c>
      <c r="F502" s="215"/>
      <c r="G502" s="43">
        <f>IF($D$496,D502*$G$496/$D$496,0)</f>
        <v>0</v>
      </c>
      <c r="H502" s="43">
        <f>IF($D$496,D502*$H$496/$D$496,0)</f>
        <v>0</v>
      </c>
      <c r="I502" s="43">
        <f>IF($D$496,D502*$I$496/$D$496,0)</f>
        <v>0</v>
      </c>
    </row>
    <row r="503" spans="1:10" ht="24.95" customHeight="1" thickBot="1" x14ac:dyDescent="0.25">
      <c r="A503" s="216" t="s">
        <v>386</v>
      </c>
      <c r="B503" s="217"/>
      <c r="C503" s="217"/>
      <c r="D503" s="98">
        <f>SUMIFS($H$341:$H$414,$I$341:$I$414,"MSAA")</f>
        <v>0</v>
      </c>
      <c r="E503" s="218">
        <f>IF($D$496,D503*$E$496/$D$496,0)</f>
        <v>0</v>
      </c>
      <c r="F503" s="219"/>
      <c r="G503" s="99">
        <f>IF($D$496,D503*$G$496/$D$496,0)</f>
        <v>0</v>
      </c>
      <c r="H503" s="99">
        <f>IF($D$496,D503*$H$496/$D$496,0)</f>
        <v>0</v>
      </c>
      <c r="I503" s="99">
        <f>IF($D$496,D503*$I$496/$D$496,0)</f>
        <v>0</v>
      </c>
    </row>
    <row r="504" spans="1:10" ht="9.9499999999999993" customHeight="1" thickBot="1" x14ac:dyDescent="0.25"/>
    <row r="505" spans="1:10" ht="46.5" customHeight="1" thickBot="1" x14ac:dyDescent="0.25">
      <c r="A505" s="7"/>
      <c r="B505" s="7"/>
      <c r="D505" s="204" t="s">
        <v>510</v>
      </c>
      <c r="E505" s="205"/>
      <c r="F505" s="205"/>
      <c r="G505" s="205"/>
      <c r="H505" s="206"/>
      <c r="I505" s="204" t="s">
        <v>511</v>
      </c>
      <c r="J505" s="206"/>
    </row>
    <row r="506" spans="1:10" ht="43.5" customHeight="1" thickBot="1" x14ac:dyDescent="0.25">
      <c r="A506" s="7"/>
      <c r="B506" s="7"/>
      <c r="D506" s="28"/>
      <c r="G506" s="106" t="s">
        <v>3</v>
      </c>
      <c r="H506" s="107" t="s">
        <v>4</v>
      </c>
      <c r="I506" s="121" t="s">
        <v>3</v>
      </c>
      <c r="J506" s="122" t="s">
        <v>4</v>
      </c>
    </row>
    <row r="507" spans="1:10" ht="24.95" customHeight="1" thickBot="1" x14ac:dyDescent="0.25">
      <c r="A507" s="7"/>
      <c r="B507" s="7"/>
      <c r="C507" s="95"/>
      <c r="D507" s="29" t="s">
        <v>512</v>
      </c>
      <c r="E507" s="30"/>
      <c r="F507" s="78"/>
      <c r="G507" s="79">
        <f>SUMIFS(G168:G470,$I$168:$I$470,"I")</f>
        <v>0</v>
      </c>
      <c r="H507" s="79">
        <f>SUMIFS(H168:H470,$I$168:$I$470,"I")</f>
        <v>0</v>
      </c>
      <c r="I507" s="123" t="e">
        <f>G507/G526</f>
        <v>#DIV/0!</v>
      </c>
      <c r="J507" s="124" t="e">
        <f>H507/H526</f>
        <v>#DIV/0!</v>
      </c>
    </row>
    <row r="508" spans="1:10" ht="24.95" customHeight="1" thickBot="1" x14ac:dyDescent="0.25">
      <c r="A508" s="7"/>
      <c r="B508" s="7"/>
      <c r="C508" s="95"/>
      <c r="D508" s="29" t="s">
        <v>513</v>
      </c>
      <c r="E508" s="30"/>
      <c r="F508" s="78"/>
      <c r="G508" s="79">
        <f>SUMIFS(G168:G470,$I$168:$I$470,"ACT")</f>
        <v>0</v>
      </c>
      <c r="H508" s="79">
        <f>SUMIFS(H168:H470,$I$168:$I$470,"ACT")</f>
        <v>0</v>
      </c>
      <c r="I508" s="125" t="e">
        <f>G508/G526</f>
        <v>#DIV/0!</v>
      </c>
      <c r="J508" s="126" t="e">
        <f>H508/H526</f>
        <v>#DIV/0!</v>
      </c>
    </row>
    <row r="509" spans="1:10" ht="24.95" customHeight="1" thickBot="1" x14ac:dyDescent="0.25">
      <c r="A509" s="7"/>
      <c r="B509" s="7"/>
      <c r="C509" s="95"/>
      <c r="D509" s="44" t="s">
        <v>514</v>
      </c>
      <c r="E509" s="39"/>
      <c r="F509" s="80"/>
      <c r="G509" s="79">
        <f>SUMIFS(G168:G470,$I$168:$I$470,"ART")</f>
        <v>0</v>
      </c>
      <c r="H509" s="79">
        <f>SUMIFS(H168:H470,$I$168:$I$470,"ART")</f>
        <v>0</v>
      </c>
      <c r="I509" s="125" t="e">
        <f>G509/G526</f>
        <v>#DIV/0!</v>
      </c>
      <c r="J509" s="126" t="e">
        <f>H509/H526</f>
        <v>#DIV/0!</v>
      </c>
    </row>
    <row r="510" spans="1:10" ht="24.95" customHeight="1" thickBot="1" x14ac:dyDescent="0.25">
      <c r="A510" s="7"/>
      <c r="B510" s="7"/>
      <c r="C510" s="95"/>
      <c r="D510" s="44" t="s">
        <v>515</v>
      </c>
      <c r="E510" s="39"/>
      <c r="F510" s="80"/>
      <c r="G510" s="79">
        <f>SUMIFS(G168:G470,$I$168:$I$470,"F")</f>
        <v>0</v>
      </c>
      <c r="H510" s="79">
        <f>SUMIFS(H168:H470,$I$168:$I$470,"F")</f>
        <v>0</v>
      </c>
      <c r="I510" s="147" t="e">
        <f>G510/G526</f>
        <v>#DIV/0!</v>
      </c>
      <c r="J510" s="148" t="e">
        <f>H510/H526</f>
        <v>#DIV/0!</v>
      </c>
    </row>
    <row r="511" spans="1:10" ht="24.95" customHeight="1" thickBot="1" x14ac:dyDescent="0.25">
      <c r="A511" s="7"/>
      <c r="B511" s="7"/>
      <c r="D511" s="232" t="s">
        <v>516</v>
      </c>
      <c r="E511" s="241"/>
      <c r="F511" s="242"/>
      <c r="G511" s="108">
        <f>SUM(G507:G510)</f>
        <v>0</v>
      </c>
      <c r="H511" s="108">
        <f>SUM(H507:H510)</f>
        <v>0</v>
      </c>
      <c r="I511" s="197" t="e">
        <f>G511/G526</f>
        <v>#DIV/0!</v>
      </c>
      <c r="J511" s="197" t="e">
        <f>H511/H526</f>
        <v>#DIV/0!</v>
      </c>
    </row>
    <row r="512" spans="1:10" ht="9.9499999999999993" customHeight="1" thickBot="1" x14ac:dyDescent="0.25">
      <c r="A512" s="7"/>
      <c r="B512" s="7"/>
      <c r="G512" s="74"/>
      <c r="H512" s="75"/>
    </row>
    <row r="513" spans="1:10" ht="42.75" customHeight="1" thickBot="1" x14ac:dyDescent="0.25">
      <c r="A513" s="7"/>
      <c r="B513" s="7"/>
      <c r="D513" s="204" t="s">
        <v>517</v>
      </c>
      <c r="E513" s="205"/>
      <c r="F513" s="205"/>
      <c r="G513" s="205"/>
      <c r="H513" s="206"/>
      <c r="I513" s="204" t="s">
        <v>511</v>
      </c>
      <c r="J513" s="206"/>
    </row>
    <row r="514" spans="1:10" ht="35.25" customHeight="1" thickBot="1" x14ac:dyDescent="0.25">
      <c r="A514" s="7"/>
      <c r="B514" s="7"/>
      <c r="D514" s="28"/>
      <c r="G514" s="106" t="s">
        <v>3</v>
      </c>
      <c r="H514" s="107" t="s">
        <v>4</v>
      </c>
      <c r="I514" s="121" t="s">
        <v>3</v>
      </c>
      <c r="J514" s="122" t="s">
        <v>4</v>
      </c>
    </row>
    <row r="515" spans="1:10" ht="24.95" customHeight="1" thickBot="1" x14ac:dyDescent="0.25">
      <c r="A515" s="7"/>
      <c r="B515" s="7"/>
      <c r="C515" s="95"/>
      <c r="D515" s="36" t="s">
        <v>518</v>
      </c>
      <c r="E515" s="30"/>
      <c r="F515" s="78"/>
      <c r="G515" s="79">
        <f>(SUMIFS($G$324:$G$401,$I$324:$I$401,"MSF"))+(SUM(E487:I487))</f>
        <v>0</v>
      </c>
      <c r="H515" s="79">
        <f>(SUMIFS($H$324:$H$401,$I$324:$I$401,"MSF"))+(SUM(E497:I497))</f>
        <v>0</v>
      </c>
      <c r="I515" s="123" t="e">
        <f>G515/G526</f>
        <v>#DIV/0!</v>
      </c>
      <c r="J515" s="123" t="e">
        <f>H515/H526</f>
        <v>#DIV/0!</v>
      </c>
    </row>
    <row r="516" spans="1:10" ht="24.95" customHeight="1" thickBot="1" x14ac:dyDescent="0.25">
      <c r="A516" s="7"/>
      <c r="B516" s="7"/>
      <c r="C516" s="95"/>
      <c r="D516" s="36" t="s">
        <v>519</v>
      </c>
      <c r="E516" s="30"/>
      <c r="F516" s="78"/>
      <c r="G516" s="79">
        <f>(SUMIFS($G$324:$G$401,$I$324:$I$401,"MSRP"))+(SUM(E488:I488))</f>
        <v>0</v>
      </c>
      <c r="H516" s="79">
        <f>(SUMIFS($H$324:$H$401,$I$324:$I$401,"MSRP"))+(SUM(E498:I498))</f>
        <v>0</v>
      </c>
      <c r="I516" s="123" t="e">
        <f>G516/G526</f>
        <v>#DIV/0!</v>
      </c>
      <c r="J516" s="123" t="e">
        <f>H516/H526</f>
        <v>#DIV/0!</v>
      </c>
    </row>
    <row r="517" spans="1:10" s="35" customFormat="1" ht="24.95" customHeight="1" thickBot="1" x14ac:dyDescent="0.25">
      <c r="A517" s="7"/>
      <c r="B517" s="7"/>
      <c r="C517" s="95"/>
      <c r="D517" s="36" t="s">
        <v>520</v>
      </c>
      <c r="E517" s="30"/>
      <c r="F517" s="78"/>
      <c r="G517" s="79">
        <f>(SUMIFS($G$324:$G$401,$I$324:$I$401,"MSACT"))+(SUM(E489:I489))</f>
        <v>0</v>
      </c>
      <c r="H517" s="79">
        <f>(SUMIFS($H$324:$H$401,$I$324:$I$401,"MSACT"))+(SUM(E499:I499))</f>
        <v>0</v>
      </c>
      <c r="I517" s="123" t="e">
        <f>G517/G526</f>
        <v>#DIV/0!</v>
      </c>
      <c r="J517" s="123" t="e">
        <f>H517/H526</f>
        <v>#DIV/0!</v>
      </c>
    </row>
    <row r="518" spans="1:10" s="35" customFormat="1" ht="24.95" customHeight="1" thickBot="1" x14ac:dyDescent="0.25">
      <c r="A518" s="7"/>
      <c r="B518" s="7"/>
      <c r="C518" s="95"/>
      <c r="D518" s="38" t="s">
        <v>521</v>
      </c>
      <c r="E518" s="39"/>
      <c r="F518" s="80"/>
      <c r="G518" s="79">
        <f>SUM(G322:G323)</f>
        <v>0</v>
      </c>
      <c r="H518" s="79">
        <f>SUM(H322:H323)</f>
        <v>0</v>
      </c>
      <c r="I518" s="123" t="e">
        <f>G518/G526</f>
        <v>#DIV/0!</v>
      </c>
      <c r="J518" s="123" t="e">
        <f>H518/H526</f>
        <v>#DIV/0!</v>
      </c>
    </row>
    <row r="519" spans="1:10" ht="24.95" customHeight="1" thickBot="1" x14ac:dyDescent="0.25">
      <c r="A519" s="7"/>
      <c r="B519" s="7"/>
      <c r="D519" s="238" t="s">
        <v>522</v>
      </c>
      <c r="E519" s="239"/>
      <c r="F519" s="240"/>
      <c r="G519" s="32">
        <f>SUM(G515:G518)</f>
        <v>0</v>
      </c>
      <c r="H519" s="32">
        <f>SUM(H515:H518)</f>
        <v>0</v>
      </c>
      <c r="I519" s="127" t="e">
        <f>G519/G526</f>
        <v>#DIV/0!</v>
      </c>
      <c r="J519" s="128" t="e">
        <f>H519/H526</f>
        <v>#DIV/0!</v>
      </c>
    </row>
    <row r="520" spans="1:10" ht="24.95" customHeight="1" thickBot="1" x14ac:dyDescent="0.25">
      <c r="A520" s="7"/>
      <c r="B520" s="7"/>
      <c r="C520" s="95"/>
      <c r="D520" s="37" t="s">
        <v>523</v>
      </c>
      <c r="E520" s="31"/>
      <c r="F520" s="81"/>
      <c r="G520" s="79">
        <f>(SUMIFS($G$324:$G$401,$I$324:$I$401,"MSA"))+(SUM(E491:I491))</f>
        <v>0</v>
      </c>
      <c r="H520" s="79">
        <f>(SUMIFS($H$324:$H$401,$I$324:$I$401,"MSA"))+(SUM(E501:I501))</f>
        <v>0</v>
      </c>
      <c r="I520" s="123" t="e">
        <f>G520/G526</f>
        <v>#DIV/0!</v>
      </c>
      <c r="J520" s="124" t="e">
        <f>H520/H526</f>
        <v>#DIV/0!</v>
      </c>
    </row>
    <row r="521" spans="1:10" ht="24.95" customHeight="1" thickBot="1" x14ac:dyDescent="0.25">
      <c r="A521" s="7"/>
      <c r="B521" s="7"/>
      <c r="C521" s="95"/>
      <c r="D521" s="36" t="s">
        <v>524</v>
      </c>
      <c r="E521" s="30"/>
      <c r="F521" s="78"/>
      <c r="G521" s="79">
        <f>(SUMIFS($G$324:$G$401,$I$324:$I$401,"MSAT"))+(SUM(E492:I492))</f>
        <v>0</v>
      </c>
      <c r="H521" s="79">
        <f>(SUMIFS($H$324:$H$401,$I$324:$I$401,"MSAT"))+(SUM(E502:I502))</f>
        <v>0</v>
      </c>
      <c r="I521" s="125" t="e">
        <f>G521/G526</f>
        <v>#DIV/0!</v>
      </c>
      <c r="J521" s="126" t="e">
        <f>H521/H526</f>
        <v>#DIV/0!</v>
      </c>
    </row>
    <row r="522" spans="1:10" ht="24.95" customHeight="1" thickBot="1" x14ac:dyDescent="0.25">
      <c r="A522" s="7"/>
      <c r="B522" s="7"/>
      <c r="C522" s="95"/>
      <c r="D522" s="36" t="s">
        <v>525</v>
      </c>
      <c r="E522" s="30"/>
      <c r="F522" s="78"/>
      <c r="G522" s="79">
        <f>(SUMIFS($G$324:$G$401,$I$324:$I$401,"MSAA"))+(SUM(E493:I493))</f>
        <v>0</v>
      </c>
      <c r="H522" s="79">
        <f>(SUMIFS($H$324:$H$401,$I$324:$I$401,"MSAA"))+(SUM(E503:I503))</f>
        <v>0</v>
      </c>
      <c r="I522" s="125" t="e">
        <f>G522/G526</f>
        <v>#DIV/0!</v>
      </c>
      <c r="J522" s="126" t="e">
        <f>H522/H526</f>
        <v>#DIV/0!</v>
      </c>
    </row>
    <row r="523" spans="1:10" ht="24.95" customHeight="1" thickBot="1" x14ac:dyDescent="0.25">
      <c r="A523" s="7"/>
      <c r="B523" s="7"/>
      <c r="D523" s="235" t="s">
        <v>526</v>
      </c>
      <c r="E523" s="236"/>
      <c r="F523" s="237"/>
      <c r="G523" s="16">
        <f>SUM(G520:G522)</f>
        <v>0</v>
      </c>
      <c r="H523" s="16">
        <f>SUM(H520:H522)</f>
        <v>0</v>
      </c>
      <c r="I523" s="127" t="e">
        <f>G523/G526</f>
        <v>#DIV/0!</v>
      </c>
      <c r="J523" s="128" t="e">
        <f>H523/H526</f>
        <v>#DIV/0!</v>
      </c>
    </row>
    <row r="524" spans="1:10" ht="24.95" customHeight="1" thickBot="1" x14ac:dyDescent="0.25">
      <c r="A524" s="7"/>
      <c r="B524" s="7"/>
      <c r="D524" s="232" t="s">
        <v>527</v>
      </c>
      <c r="E524" s="233"/>
      <c r="F524" s="234"/>
      <c r="G524" s="108">
        <f>G519+G523</f>
        <v>0</v>
      </c>
      <c r="H524" s="108">
        <f>H519+H523</f>
        <v>0</v>
      </c>
    </row>
    <row r="525" spans="1:10" ht="9.9499999999999993" customHeight="1" thickBot="1" x14ac:dyDescent="0.25">
      <c r="A525" s="7"/>
      <c r="B525" s="7"/>
      <c r="G525" s="74"/>
      <c r="H525" s="75"/>
    </row>
    <row r="526" spans="1:10" ht="30" customHeight="1" thickBot="1" x14ac:dyDescent="0.25">
      <c r="A526" s="33"/>
      <c r="B526" s="33"/>
      <c r="C526" s="34"/>
      <c r="D526" s="97" t="s">
        <v>528</v>
      </c>
      <c r="E526" s="104"/>
      <c r="F526" s="105"/>
      <c r="G526" s="103">
        <f>G168+G341+G415+G421+G447+G459+G468</f>
        <v>0</v>
      </c>
      <c r="H526" s="103">
        <f>H168+H341+H415+H421+H447+H459+H468</f>
        <v>0</v>
      </c>
      <c r="I526" s="35"/>
    </row>
    <row r="527" spans="1:10" ht="30" customHeight="1" thickBot="1" x14ac:dyDescent="0.25">
      <c r="A527" s="33"/>
      <c r="B527" s="33"/>
      <c r="C527" s="34"/>
      <c r="D527" s="97" t="s">
        <v>529</v>
      </c>
      <c r="E527" s="104"/>
      <c r="F527" s="105"/>
      <c r="G527" s="103">
        <f>G4+G443+G452</f>
        <v>0</v>
      </c>
      <c r="H527" s="103">
        <f>H4+H443+H452</f>
        <v>0</v>
      </c>
      <c r="I527" s="35"/>
    </row>
    <row r="528" spans="1:10" x14ac:dyDescent="0.2">
      <c r="A528" s="7"/>
      <c r="B528" s="7"/>
      <c r="G528" s="74"/>
      <c r="H528" s="75"/>
    </row>
    <row r="529" spans="1:8" ht="33" x14ac:dyDescent="0.2">
      <c r="A529" s="7"/>
      <c r="B529" s="7"/>
      <c r="D529" s="200" t="s">
        <v>530</v>
      </c>
      <c r="G529" s="74"/>
      <c r="H529" s="75"/>
    </row>
    <row r="530" spans="1:8" x14ac:dyDescent="0.2">
      <c r="A530" s="7"/>
      <c r="B530" s="7"/>
      <c r="G530" s="74"/>
      <c r="H530" s="75"/>
    </row>
    <row r="531" spans="1:8" ht="17.25" thickBot="1" x14ac:dyDescent="0.25"/>
    <row r="532" spans="1:8" ht="18" x14ac:dyDescent="0.2">
      <c r="D532" s="129"/>
      <c r="E532" s="130"/>
      <c r="F532" s="10" t="s">
        <v>3</v>
      </c>
      <c r="G532" s="10" t="s">
        <v>4</v>
      </c>
    </row>
    <row r="533" spans="1:8" x14ac:dyDescent="0.25">
      <c r="D533" s="131" t="s">
        <v>531</v>
      </c>
      <c r="E533" s="132"/>
      <c r="F533" s="133"/>
      <c r="G533" s="134"/>
    </row>
    <row r="534" spans="1:8" x14ac:dyDescent="0.25">
      <c r="D534" s="135" t="s">
        <v>532</v>
      </c>
      <c r="E534" s="136" t="s">
        <v>533</v>
      </c>
      <c r="F534" s="137">
        <f>G527</f>
        <v>0</v>
      </c>
      <c r="G534" s="138">
        <f>H527</f>
        <v>0</v>
      </c>
    </row>
    <row r="535" spans="1:8" x14ac:dyDescent="0.25">
      <c r="D535" s="135" t="s">
        <v>534</v>
      </c>
      <c r="E535" s="136" t="s">
        <v>533</v>
      </c>
      <c r="F535" s="137">
        <f>G119+G92</f>
        <v>0</v>
      </c>
      <c r="G535" s="137">
        <f>H119+H92</f>
        <v>0</v>
      </c>
    </row>
    <row r="536" spans="1:8" x14ac:dyDescent="0.25">
      <c r="D536" s="135" t="s">
        <v>535</v>
      </c>
      <c r="E536" s="136" t="s">
        <v>533</v>
      </c>
      <c r="F536" s="137">
        <f>F534-F535</f>
        <v>0</v>
      </c>
      <c r="G536" s="138">
        <f>G534-G535</f>
        <v>0</v>
      </c>
    </row>
    <row r="537" spans="1:8" x14ac:dyDescent="0.25">
      <c r="D537" s="139" t="s">
        <v>536</v>
      </c>
      <c r="E537" s="136" t="s">
        <v>537</v>
      </c>
      <c r="F537" s="140" t="e">
        <f>F536/F534</f>
        <v>#DIV/0!</v>
      </c>
      <c r="G537" s="140" t="e">
        <f>G536/G534</f>
        <v>#DIV/0!</v>
      </c>
    </row>
    <row r="538" spans="1:8" x14ac:dyDescent="0.25">
      <c r="D538" s="139" t="s">
        <v>538</v>
      </c>
      <c r="E538" s="136" t="s">
        <v>537</v>
      </c>
      <c r="F538" s="140" t="e">
        <f>G131/(G119+G92)</f>
        <v>#DIV/0!</v>
      </c>
      <c r="G538" s="140" t="e">
        <f>H131/(H119+H92)</f>
        <v>#DIV/0!</v>
      </c>
    </row>
    <row r="539" spans="1:8" x14ac:dyDescent="0.25">
      <c r="D539" s="139" t="s">
        <v>539</v>
      </c>
      <c r="E539" s="136" t="s">
        <v>537</v>
      </c>
      <c r="F539" s="140" t="e">
        <f>(G119+G92)/G527</f>
        <v>#DIV/0!</v>
      </c>
      <c r="G539" s="140" t="e">
        <f>(H119+H92)/H527</f>
        <v>#DIV/0!</v>
      </c>
    </row>
    <row r="540" spans="1:8" ht="17.25" thickBot="1" x14ac:dyDescent="0.25">
      <c r="D540" s="141"/>
      <c r="E540" s="4"/>
      <c r="G540" s="142"/>
    </row>
    <row r="541" spans="1:8" x14ac:dyDescent="0.25">
      <c r="D541" s="131" t="s">
        <v>540</v>
      </c>
      <c r="E541" s="132"/>
      <c r="F541" s="198"/>
      <c r="G541" s="199"/>
    </row>
    <row r="542" spans="1:8" ht="17.25" thickBot="1" x14ac:dyDescent="0.3">
      <c r="D542" s="143" t="s">
        <v>541</v>
      </c>
      <c r="E542" s="144" t="s">
        <v>533</v>
      </c>
      <c r="F542" s="145">
        <f>G527-G526</f>
        <v>0</v>
      </c>
      <c r="G542" s="146">
        <f>H527-H526</f>
        <v>0</v>
      </c>
    </row>
  </sheetData>
  <mergeCells count="48">
    <mergeCell ref="D524:F524"/>
    <mergeCell ref="A490:C490"/>
    <mergeCell ref="D523:F523"/>
    <mergeCell ref="E492:F492"/>
    <mergeCell ref="A495:C495"/>
    <mergeCell ref="D519:F519"/>
    <mergeCell ref="D511:F511"/>
    <mergeCell ref="A493:C493"/>
    <mergeCell ref="A502:C502"/>
    <mergeCell ref="E502:F502"/>
    <mergeCell ref="A497:C497"/>
    <mergeCell ref="E497:F497"/>
    <mergeCell ref="E493:F493"/>
    <mergeCell ref="A492:C492"/>
    <mergeCell ref="E495:F495"/>
    <mergeCell ref="A494:I494"/>
    <mergeCell ref="E485:F485"/>
    <mergeCell ref="A485:C485"/>
    <mergeCell ref="A484:I484"/>
    <mergeCell ref="A496:C496"/>
    <mergeCell ref="E496:F496"/>
    <mergeCell ref="A486:C486"/>
    <mergeCell ref="A489:C489"/>
    <mergeCell ref="E486:F486"/>
    <mergeCell ref="E489:F489"/>
    <mergeCell ref="D490:I490"/>
    <mergeCell ref="A487:C487"/>
    <mergeCell ref="E487:F487"/>
    <mergeCell ref="A491:C491"/>
    <mergeCell ref="E491:F491"/>
    <mergeCell ref="A488:C488"/>
    <mergeCell ref="E488:F488"/>
    <mergeCell ref="J133:N133"/>
    <mergeCell ref="D505:H505"/>
    <mergeCell ref="D513:H513"/>
    <mergeCell ref="A500:C500"/>
    <mergeCell ref="D500:I500"/>
    <mergeCell ref="A501:C501"/>
    <mergeCell ref="E501:F501"/>
    <mergeCell ref="I505:J505"/>
    <mergeCell ref="I513:J513"/>
    <mergeCell ref="A498:C498"/>
    <mergeCell ref="E498:F498"/>
    <mergeCell ref="A499:C499"/>
    <mergeCell ref="E499:F499"/>
    <mergeCell ref="A503:C503"/>
    <mergeCell ref="E503:F503"/>
    <mergeCell ref="A482:I482"/>
  </mergeCells>
  <phoneticPr fontId="0" type="noConversion"/>
  <pageMargins left="0.39370078740157483" right="0.39370078740157483" top="1.0629921259842521" bottom="0.98425196850393704" header="0.51181102362204722" footer="0.51181102362204722"/>
  <pageSetup paperSize="9" scale="53" fitToHeight="0" orientation="portrait" r:id="rId1"/>
  <headerFooter alignWithMargins="0">
    <oddHeader xml:space="preserve">&amp;LBCE 0000.000.000&amp;C&amp;"Arial,Gras"&amp;14Annexe 4bis. COMPTES DE RESULTATS&amp;RC - ASBL - 3.&amp;P 
</oddHeader>
  </headerFooter>
  <rowBreaks count="3" manualBreakCount="3">
    <brk id="47" max="16383" man="1"/>
    <brk id="441" max="16383" man="1"/>
    <brk id="48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1BD7DBBB58F459B5FDC8391B49D5A" ma:contentTypeVersion="4" ma:contentTypeDescription="Create a new document." ma:contentTypeScope="" ma:versionID="37d4ba47c171949efc0a297cff2b4dc6">
  <xsd:schema xmlns:xsd="http://www.w3.org/2001/XMLSchema" xmlns:xs="http://www.w3.org/2001/XMLSchema" xmlns:p="http://schemas.microsoft.com/office/2006/metadata/properties" xmlns:ns2="1ba29930-2af9-40b7-bee1-eebb1b70dc4e" targetNamespace="http://schemas.microsoft.com/office/2006/metadata/properties" ma:root="true" ma:fieldsID="adfbb1b8917ae612df7e70859811bba6" ns2:_="">
    <xsd:import namespace="1ba29930-2af9-40b7-bee1-eebb1b70dc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29930-2af9-40b7-bee1-eebb1b70d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1FCBA-3793-4690-887D-09259A33F811}">
  <ds:schemaRefs>
    <ds:schemaRef ds:uri="http://www.w3.org/XML/1998/namespace"/>
    <ds:schemaRef ds:uri="http://purl.org/dc/dcmitype/"/>
    <ds:schemaRef ds:uri="1ba29930-2af9-40b7-bee1-eebb1b70dc4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181C86B-D46C-4C22-A282-03C29B23E8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B36FD-4877-4892-B6CB-3EA2B66E96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COMPTES DE RESULTATS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VAILLANT Thibaud</cp:lastModifiedBy>
  <cp:revision/>
  <dcterms:created xsi:type="dcterms:W3CDTF">1996-10-21T11:03:58Z</dcterms:created>
  <dcterms:modified xsi:type="dcterms:W3CDTF">2025-11-03T10:23:01Z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0x0101008631BD7DBBB58F459B5FDC8391B49D5A</vt:lpwstr>
  </property>
</Properties>
</file>