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lloniegov.sharepoint.com/sites/AGWAMURE-Projet-DF2026/Documents partages/Projet et Process DF/DF à partir de 2025/Communication/Documents site internet et Mon Espace/"/>
    </mc:Choice>
  </mc:AlternateContent>
  <xr:revisionPtr revIDLastSave="70" documentId="13_ncr:1_{E71E3941-4BC8-41E8-AFD2-E99A109A7B7E}" xr6:coauthVersionLast="47" xr6:coauthVersionMax="47" xr10:uidLastSave="{929BFECB-A672-4344-A9AB-CE1066400ECF}"/>
  <bookViews>
    <workbookView xWindow="-120" yWindow="-120" windowWidth="29040" windowHeight="15720" activeTab="2" xr2:uid="{00000000-000D-0000-FFFF-FFFF00000000}"/>
  </bookViews>
  <sheets>
    <sheet name="Données" sheetId="3" r:id="rId1"/>
    <sheet name="Calcul PRI" sheetId="2" r:id="rId2"/>
    <sheet name="Calcul TRI" sheetId="1" r:id="rId3"/>
    <sheet name="Plan d'investissement" sheetId="4" r:id="rId4"/>
  </sheets>
  <definedNames>
    <definedName name="Durée_de_vie">Données!$E$18</definedName>
    <definedName name="IRR">Données!$I$36</definedName>
    <definedName name="Levensduur">Données!$E$18</definedName>
    <definedName name="TRI">Données!$D$36</definedName>
    <definedName name="TVT">Données!$D$36</definedName>
    <definedName name="_xlnm.Print_Area" localSheetId="2">'Calcul TRI'!$A$1:$T$82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3" l="1"/>
  <c r="G21" i="3"/>
  <c r="G28" i="3"/>
  <c r="H28" i="3"/>
  <c r="I28" i="3"/>
  <c r="J28" i="3"/>
  <c r="K28" i="3"/>
  <c r="L28" i="3"/>
  <c r="M28" i="3"/>
  <c r="N28" i="3"/>
  <c r="O28" i="3"/>
  <c r="P28" i="3"/>
  <c r="Q28" i="3"/>
  <c r="F28" i="3" l="1"/>
  <c r="E40" i="2"/>
  <c r="E15" i="3" l="1"/>
  <c r="D11" i="1" s="1"/>
  <c r="F23" i="3"/>
  <c r="C12" i="1" l="1"/>
  <c r="C10" i="1"/>
  <c r="C9" i="1"/>
  <c r="C8" i="1"/>
  <c r="C7" i="1"/>
  <c r="C6" i="1"/>
  <c r="C5" i="1"/>
  <c r="D12" i="1"/>
  <c r="E10" i="1"/>
  <c r="D10" i="1"/>
  <c r="E9" i="1"/>
  <c r="D9" i="1"/>
  <c r="E8" i="1"/>
  <c r="D8" i="1"/>
  <c r="E7" i="1"/>
  <c r="D7" i="1"/>
  <c r="E6" i="1"/>
  <c r="D6" i="1"/>
  <c r="E5" i="1"/>
  <c r="D5" i="1"/>
  <c r="D12" i="2"/>
  <c r="E10" i="2"/>
  <c r="D10" i="2"/>
  <c r="E9" i="2"/>
  <c r="D9" i="2"/>
  <c r="E8" i="2"/>
  <c r="D8" i="2"/>
  <c r="E7" i="2"/>
  <c r="D7" i="2"/>
  <c r="E6" i="2"/>
  <c r="D6" i="2"/>
  <c r="E5" i="2"/>
  <c r="D5" i="2"/>
  <c r="C12" i="2"/>
  <c r="C10" i="2"/>
  <c r="C9" i="2"/>
  <c r="C8" i="2"/>
  <c r="C7" i="2"/>
  <c r="C6" i="2"/>
  <c r="C5" i="2"/>
  <c r="E58" i="1" l="1"/>
  <c r="G27" i="3"/>
  <c r="H27" i="3" l="1"/>
  <c r="F69" i="1"/>
  <c r="G69" i="1" s="1"/>
  <c r="H69" i="1" s="1"/>
  <c r="I69" i="1" s="1"/>
  <c r="J69" i="1" s="1"/>
  <c r="K69" i="1" s="1"/>
  <c r="L69" i="1" s="1"/>
  <c r="M69" i="1" s="1"/>
  <c r="N69" i="1" s="1"/>
  <c r="O69" i="1" s="1"/>
  <c r="P69" i="1" s="1"/>
  <c r="Q69" i="1" s="1"/>
  <c r="R69" i="1" s="1"/>
  <c r="S69" i="1" s="1"/>
  <c r="T69" i="1" s="1"/>
  <c r="U69" i="1" s="1"/>
  <c r="V69" i="1" s="1"/>
  <c r="W69" i="1" s="1"/>
  <c r="X69" i="1" s="1"/>
  <c r="Y69" i="1" s="1"/>
  <c r="Z69" i="1" s="1"/>
  <c r="AA69" i="1" s="1"/>
  <c r="AB69" i="1" s="1"/>
  <c r="AC69" i="1" s="1"/>
  <c r="AD69" i="1" s="1"/>
  <c r="F52" i="1"/>
  <c r="G52" i="1" s="1"/>
  <c r="H52" i="1" s="1"/>
  <c r="I52" i="1" s="1"/>
  <c r="J52" i="1" s="1"/>
  <c r="K52" i="1" s="1"/>
  <c r="L52" i="1" s="1"/>
  <c r="M52" i="1" s="1"/>
  <c r="N52" i="1" s="1"/>
  <c r="O52" i="1" s="1"/>
  <c r="P52" i="1" s="1"/>
  <c r="P59" i="1" s="1"/>
  <c r="F33" i="1"/>
  <c r="G33" i="1" s="1"/>
  <c r="H33" i="1" s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Y33" i="1" s="1"/>
  <c r="Z33" i="1" s="1"/>
  <c r="AA33" i="1" s="1"/>
  <c r="AB33" i="1" s="1"/>
  <c r="AC33" i="1" s="1"/>
  <c r="AD33" i="1" s="1"/>
  <c r="F20" i="1"/>
  <c r="G20" i="1" s="1"/>
  <c r="H20" i="1" s="1"/>
  <c r="I27" i="3" l="1"/>
  <c r="H24" i="1"/>
  <c r="H24" i="2" s="1"/>
  <c r="H38" i="2" s="1"/>
  <c r="G24" i="1"/>
  <c r="G56" i="1" s="1"/>
  <c r="F24" i="1"/>
  <c r="P54" i="1"/>
  <c r="O59" i="1"/>
  <c r="Q52" i="1"/>
  <c r="R52" i="1" s="1"/>
  <c r="R59" i="1" s="1"/>
  <c r="S52" i="1"/>
  <c r="R54" i="1"/>
  <c r="P60" i="1"/>
  <c r="O54" i="1"/>
  <c r="I20" i="1"/>
  <c r="E23" i="1"/>
  <c r="H59" i="1"/>
  <c r="C71" i="1"/>
  <c r="C72" i="1" s="1"/>
  <c r="N59" i="1"/>
  <c r="M59" i="1"/>
  <c r="L59" i="1"/>
  <c r="C35" i="1"/>
  <c r="Q59" i="1" l="1"/>
  <c r="Q54" i="1"/>
  <c r="L60" i="1"/>
  <c r="O60" i="1"/>
  <c r="M60" i="1"/>
  <c r="J27" i="3"/>
  <c r="I24" i="1"/>
  <c r="J20" i="1"/>
  <c r="J22" i="1" s="1"/>
  <c r="Q60" i="1"/>
  <c r="R60" i="1"/>
  <c r="T52" i="1"/>
  <c r="S59" i="1"/>
  <c r="S54" i="1"/>
  <c r="G24" i="2"/>
  <c r="G38" i="2" s="1"/>
  <c r="H56" i="1"/>
  <c r="I59" i="1"/>
  <c r="J59" i="1"/>
  <c r="K59" i="1"/>
  <c r="E55" i="1"/>
  <c r="E57" i="1" s="1"/>
  <c r="G22" i="1"/>
  <c r="I54" i="1"/>
  <c r="K54" i="1"/>
  <c r="H22" i="1"/>
  <c r="H54" i="1"/>
  <c r="E53" i="1"/>
  <c r="G59" i="1"/>
  <c r="F59" i="1"/>
  <c r="E21" i="1"/>
  <c r="E35" i="1" s="1"/>
  <c r="I22" i="1"/>
  <c r="J54" i="1"/>
  <c r="L54" i="1"/>
  <c r="M54" i="1"/>
  <c r="F54" i="1"/>
  <c r="N54" i="1"/>
  <c r="F22" i="1"/>
  <c r="G54" i="1"/>
  <c r="G57" i="1"/>
  <c r="C73" i="1"/>
  <c r="C36" i="1"/>
  <c r="N60" i="1"/>
  <c r="H60" i="1"/>
  <c r="J60" i="1" l="1"/>
  <c r="K60" i="1"/>
  <c r="I60" i="1"/>
  <c r="F60" i="1"/>
  <c r="G60" i="1"/>
  <c r="G71" i="1" s="1"/>
  <c r="K27" i="3"/>
  <c r="J24" i="1"/>
  <c r="J36" i="1" s="1"/>
  <c r="H57" i="1"/>
  <c r="H71" i="1" s="1"/>
  <c r="I56" i="1"/>
  <c r="K20" i="1"/>
  <c r="S60" i="1"/>
  <c r="U52" i="1"/>
  <c r="T54" i="1"/>
  <c r="T59" i="1"/>
  <c r="E41" i="1"/>
  <c r="I35" i="1"/>
  <c r="I24" i="2"/>
  <c r="F24" i="2"/>
  <c r="F56" i="1"/>
  <c r="F57" i="1" s="1"/>
  <c r="E42" i="1"/>
  <c r="E39" i="1"/>
  <c r="E44" i="1"/>
  <c r="E40" i="1"/>
  <c r="E38" i="1"/>
  <c r="E36" i="1"/>
  <c r="H35" i="1"/>
  <c r="G35" i="1"/>
  <c r="G34" i="1"/>
  <c r="G25" i="1"/>
  <c r="H34" i="1"/>
  <c r="H25" i="1"/>
  <c r="E72" i="1"/>
  <c r="E34" i="1"/>
  <c r="E37" i="1"/>
  <c r="E25" i="1"/>
  <c r="E70" i="1"/>
  <c r="E43" i="1"/>
  <c r="I34" i="1"/>
  <c r="I25" i="1"/>
  <c r="F35" i="1"/>
  <c r="F25" i="1"/>
  <c r="F34" i="1"/>
  <c r="H36" i="1"/>
  <c r="G36" i="1"/>
  <c r="F36" i="1"/>
  <c r="C37" i="1"/>
  <c r="I36" i="1"/>
  <c r="C74" i="1"/>
  <c r="C75" i="1" s="1"/>
  <c r="C76" i="1" s="1"/>
  <c r="C77" i="1" s="1"/>
  <c r="C78" i="1" s="1"/>
  <c r="C79" i="1" s="1"/>
  <c r="C80" i="1" s="1"/>
  <c r="G73" i="1" l="1"/>
  <c r="F78" i="1"/>
  <c r="G72" i="1"/>
  <c r="G70" i="1"/>
  <c r="G61" i="1"/>
  <c r="G76" i="1"/>
  <c r="G78" i="1"/>
  <c r="G77" i="1"/>
  <c r="G75" i="1"/>
  <c r="E78" i="1"/>
  <c r="E77" i="1"/>
  <c r="K24" i="1"/>
  <c r="L27" i="3"/>
  <c r="H76" i="1"/>
  <c r="H61" i="1"/>
  <c r="H75" i="1"/>
  <c r="H73" i="1"/>
  <c r="H77" i="1"/>
  <c r="H70" i="1"/>
  <c r="H78" i="1"/>
  <c r="H72" i="1"/>
  <c r="I57" i="1"/>
  <c r="J56" i="1"/>
  <c r="J35" i="1"/>
  <c r="J34" i="1"/>
  <c r="J25" i="1"/>
  <c r="L20" i="1"/>
  <c r="K22" i="1"/>
  <c r="T60" i="1"/>
  <c r="V52" i="1"/>
  <c r="U54" i="1"/>
  <c r="U59" i="1"/>
  <c r="F73" i="1"/>
  <c r="F70" i="1"/>
  <c r="F61" i="1"/>
  <c r="F77" i="1"/>
  <c r="F75" i="1"/>
  <c r="F71" i="1"/>
  <c r="F76" i="1"/>
  <c r="F72" i="1"/>
  <c r="E76" i="1"/>
  <c r="E61" i="1"/>
  <c r="E71" i="1"/>
  <c r="E75" i="1"/>
  <c r="E73" i="1"/>
  <c r="E74" i="1"/>
  <c r="H74" i="1"/>
  <c r="F74" i="1"/>
  <c r="G74" i="1"/>
  <c r="E79" i="1"/>
  <c r="H79" i="1"/>
  <c r="G79" i="1"/>
  <c r="F79" i="1"/>
  <c r="F37" i="1"/>
  <c r="C38" i="1"/>
  <c r="I37" i="1"/>
  <c r="J37" i="1"/>
  <c r="H37" i="1"/>
  <c r="G37" i="1"/>
  <c r="I74" i="1" l="1"/>
  <c r="L24" i="1"/>
  <c r="M27" i="3"/>
  <c r="I70" i="1"/>
  <c r="I71" i="1"/>
  <c r="I73" i="1"/>
  <c r="I72" i="1"/>
  <c r="I75" i="1"/>
  <c r="I61" i="1"/>
  <c r="I79" i="1"/>
  <c r="I76" i="1"/>
  <c r="I77" i="1"/>
  <c r="I78" i="1"/>
  <c r="J57" i="1"/>
  <c r="J71" i="1" s="1"/>
  <c r="K56" i="1"/>
  <c r="K37" i="1"/>
  <c r="K35" i="1"/>
  <c r="K36" i="1"/>
  <c r="K25" i="1"/>
  <c r="K34" i="1"/>
  <c r="M20" i="1"/>
  <c r="L22" i="1"/>
  <c r="U60" i="1"/>
  <c r="W52" i="1"/>
  <c r="V59" i="1"/>
  <c r="V54" i="1"/>
  <c r="G80" i="1"/>
  <c r="F80" i="1"/>
  <c r="E80" i="1"/>
  <c r="H80" i="1"/>
  <c r="I80" i="1"/>
  <c r="K38" i="1"/>
  <c r="G38" i="1"/>
  <c r="J38" i="1"/>
  <c r="I38" i="1"/>
  <c r="H38" i="1"/>
  <c r="C39" i="1"/>
  <c r="F38" i="1"/>
  <c r="M24" i="1" l="1"/>
  <c r="N27" i="3"/>
  <c r="K57" i="1"/>
  <c r="K61" i="1" s="1"/>
  <c r="J77" i="1"/>
  <c r="J78" i="1"/>
  <c r="J79" i="1"/>
  <c r="J75" i="1"/>
  <c r="J70" i="1"/>
  <c r="J76" i="1"/>
  <c r="J74" i="1"/>
  <c r="J61" i="1"/>
  <c r="J72" i="1"/>
  <c r="J73" i="1"/>
  <c r="J80" i="1"/>
  <c r="L56" i="1"/>
  <c r="L35" i="1"/>
  <c r="L25" i="1"/>
  <c r="L36" i="1"/>
  <c r="L34" i="1"/>
  <c r="L37" i="1"/>
  <c r="N20" i="1"/>
  <c r="M22" i="1"/>
  <c r="L38" i="1"/>
  <c r="V60" i="1"/>
  <c r="X52" i="1"/>
  <c r="W54" i="1"/>
  <c r="W59" i="1"/>
  <c r="J39" i="1"/>
  <c r="C40" i="1"/>
  <c r="I39" i="1"/>
  <c r="H39" i="1"/>
  <c r="G39" i="1"/>
  <c r="F39" i="1"/>
  <c r="K39" i="1"/>
  <c r="L39" i="1"/>
  <c r="N24" i="1" l="1"/>
  <c r="O27" i="3"/>
  <c r="K70" i="1"/>
  <c r="K80" i="1"/>
  <c r="K71" i="1"/>
  <c r="K73" i="1"/>
  <c r="L57" i="1"/>
  <c r="L72" i="1" s="1"/>
  <c r="K72" i="1"/>
  <c r="K79" i="1"/>
  <c r="K76" i="1"/>
  <c r="K74" i="1"/>
  <c r="K75" i="1"/>
  <c r="K77" i="1"/>
  <c r="K78" i="1"/>
  <c r="M56" i="1"/>
  <c r="M35" i="1"/>
  <c r="M36" i="1"/>
  <c r="M34" i="1"/>
  <c r="M25" i="1"/>
  <c r="M37" i="1"/>
  <c r="M38" i="1"/>
  <c r="O20" i="1"/>
  <c r="N22" i="1"/>
  <c r="M39" i="1"/>
  <c r="X59" i="1"/>
  <c r="X54" i="1"/>
  <c r="Y52" i="1"/>
  <c r="Z52" i="1" s="1"/>
  <c r="W60" i="1"/>
  <c r="H40" i="1"/>
  <c r="G40" i="1"/>
  <c r="K40" i="1"/>
  <c r="F40" i="1"/>
  <c r="C41" i="1"/>
  <c r="M40" i="1"/>
  <c r="L40" i="1"/>
  <c r="J40" i="1"/>
  <c r="I40" i="1"/>
  <c r="AA52" i="1" l="1"/>
  <c r="Z59" i="1"/>
  <c r="Z54" i="1"/>
  <c r="O24" i="1"/>
  <c r="P27" i="3"/>
  <c r="L70" i="1"/>
  <c r="L74" i="1"/>
  <c r="L77" i="1"/>
  <c r="L79" i="1"/>
  <c r="L76" i="1"/>
  <c r="L80" i="1"/>
  <c r="L71" i="1"/>
  <c r="L73" i="1"/>
  <c r="L61" i="1"/>
  <c r="L75" i="1"/>
  <c r="L78" i="1"/>
  <c r="M57" i="1"/>
  <c r="M80" i="1" s="1"/>
  <c r="N56" i="1"/>
  <c r="P20" i="1"/>
  <c r="O22" i="1"/>
  <c r="N35" i="1"/>
  <c r="N36" i="1"/>
  <c r="N25" i="1"/>
  <c r="N34" i="1"/>
  <c r="N37" i="1"/>
  <c r="N38" i="1"/>
  <c r="N39" i="1"/>
  <c r="N40" i="1"/>
  <c r="X60" i="1"/>
  <c r="Y59" i="1"/>
  <c r="Y54" i="1"/>
  <c r="N41" i="1"/>
  <c r="F41" i="1"/>
  <c r="C42" i="1"/>
  <c r="M41" i="1"/>
  <c r="L41" i="1"/>
  <c r="I41" i="1"/>
  <c r="K41" i="1"/>
  <c r="J41" i="1"/>
  <c r="H41" i="1"/>
  <c r="G41" i="1"/>
  <c r="N57" i="1" l="1"/>
  <c r="N78" i="1" s="1"/>
  <c r="Z60" i="1"/>
  <c r="AB52" i="1"/>
  <c r="AA59" i="1"/>
  <c r="AA54" i="1"/>
  <c r="P24" i="1"/>
  <c r="Q27" i="3"/>
  <c r="M71" i="1"/>
  <c r="M78" i="1"/>
  <c r="M73" i="1"/>
  <c r="M74" i="1"/>
  <c r="M77" i="1"/>
  <c r="M72" i="1"/>
  <c r="M76" i="1"/>
  <c r="M70" i="1"/>
  <c r="M61" i="1"/>
  <c r="M75" i="1"/>
  <c r="M79" i="1"/>
  <c r="O56" i="1"/>
  <c r="O41" i="1"/>
  <c r="O35" i="1"/>
  <c r="O37" i="1"/>
  <c r="O25" i="1"/>
  <c r="O36" i="1"/>
  <c r="O34" i="1"/>
  <c r="O38" i="1"/>
  <c r="O39" i="1"/>
  <c r="O40" i="1"/>
  <c r="P22" i="1"/>
  <c r="Q20" i="1"/>
  <c r="Y60" i="1"/>
  <c r="O42" i="1"/>
  <c r="L42" i="1"/>
  <c r="K42" i="1"/>
  <c r="J42" i="1"/>
  <c r="I42" i="1"/>
  <c r="H42" i="1"/>
  <c r="G42" i="1"/>
  <c r="M42" i="1"/>
  <c r="F42" i="1"/>
  <c r="C43" i="1"/>
  <c r="N42" i="1"/>
  <c r="N73" i="1" l="1"/>
  <c r="N77" i="1"/>
  <c r="N75" i="1"/>
  <c r="N76" i="1"/>
  <c r="N71" i="1"/>
  <c r="N74" i="1"/>
  <c r="N70" i="1"/>
  <c r="N80" i="1"/>
  <c r="N79" i="1"/>
  <c r="N61" i="1"/>
  <c r="N72" i="1"/>
  <c r="AA60" i="1"/>
  <c r="AC52" i="1"/>
  <c r="AB54" i="1"/>
  <c r="AB59" i="1"/>
  <c r="Q24" i="1"/>
  <c r="R27" i="3"/>
  <c r="R28" i="3" s="1"/>
  <c r="O57" i="1"/>
  <c r="O72" i="1" s="1"/>
  <c r="P56" i="1"/>
  <c r="P42" i="1"/>
  <c r="Q22" i="1"/>
  <c r="R20" i="1"/>
  <c r="P35" i="1"/>
  <c r="P34" i="1"/>
  <c r="P36" i="1"/>
  <c r="P25" i="1"/>
  <c r="P38" i="1"/>
  <c r="P37" i="1"/>
  <c r="P39" i="1"/>
  <c r="P40" i="1"/>
  <c r="P41" i="1"/>
  <c r="O43" i="1"/>
  <c r="P43" i="1"/>
  <c r="J43" i="1"/>
  <c r="I43" i="1"/>
  <c r="H43" i="1"/>
  <c r="C44" i="1"/>
  <c r="G43" i="1"/>
  <c r="M43" i="1"/>
  <c r="N43" i="1"/>
  <c r="F43" i="1"/>
  <c r="L43" i="1"/>
  <c r="K43" i="1"/>
  <c r="O78" i="1" l="1"/>
  <c r="O75" i="1"/>
  <c r="O77" i="1"/>
  <c r="O79" i="1"/>
  <c r="O76" i="1"/>
  <c r="O71" i="1"/>
  <c r="O73" i="1"/>
  <c r="O74" i="1"/>
  <c r="O80" i="1"/>
  <c r="AB60" i="1"/>
  <c r="AC54" i="1"/>
  <c r="AD52" i="1"/>
  <c r="AC59" i="1"/>
  <c r="R24" i="1"/>
  <c r="S27" i="3"/>
  <c r="S28" i="3" s="1"/>
  <c r="P57" i="1"/>
  <c r="P75" i="1" s="1"/>
  <c r="O61" i="1"/>
  <c r="Q56" i="1"/>
  <c r="Q34" i="1"/>
  <c r="Q43" i="1"/>
  <c r="O70" i="1"/>
  <c r="S20" i="1"/>
  <c r="R22" i="1"/>
  <c r="Q37" i="1"/>
  <c r="Q39" i="1"/>
  <c r="Q25" i="1"/>
  <c r="Q36" i="1"/>
  <c r="Q35" i="1"/>
  <c r="Q38" i="1"/>
  <c r="Q40" i="1"/>
  <c r="Q41" i="1"/>
  <c r="Q42" i="1"/>
  <c r="Q44" i="1"/>
  <c r="P44" i="1"/>
  <c r="O44" i="1"/>
  <c r="H44" i="1"/>
  <c r="G44" i="1"/>
  <c r="N44" i="1"/>
  <c r="F44" i="1"/>
  <c r="M44" i="1"/>
  <c r="L44" i="1"/>
  <c r="K44" i="1"/>
  <c r="J44" i="1"/>
  <c r="I44" i="1"/>
  <c r="P77" i="1" l="1"/>
  <c r="P71" i="1"/>
  <c r="P78" i="1"/>
  <c r="P72" i="1"/>
  <c r="P73" i="1"/>
  <c r="P80" i="1"/>
  <c r="P79" i="1"/>
  <c r="P74" i="1"/>
  <c r="P76" i="1"/>
  <c r="AC60" i="1"/>
  <c r="AD54" i="1"/>
  <c r="AD59" i="1"/>
  <c r="S24" i="1"/>
  <c r="T27" i="3"/>
  <c r="T28" i="3" s="1"/>
  <c r="P61" i="1"/>
  <c r="P70" i="1"/>
  <c r="Q57" i="1"/>
  <c r="Q72" i="1" s="1"/>
  <c r="R56" i="1"/>
  <c r="R34" i="1"/>
  <c r="R44" i="1"/>
  <c r="R25" i="1"/>
  <c r="R35" i="1"/>
  <c r="R40" i="1"/>
  <c r="R37" i="1"/>
  <c r="R36" i="1"/>
  <c r="R38" i="1"/>
  <c r="R39" i="1"/>
  <c r="R41" i="1"/>
  <c r="R42" i="1"/>
  <c r="R43" i="1"/>
  <c r="S22" i="1"/>
  <c r="T20" i="1"/>
  <c r="I41" i="2"/>
  <c r="I42" i="2" s="1"/>
  <c r="H41" i="2"/>
  <c r="H42" i="2" s="1"/>
  <c r="G41" i="2"/>
  <c r="G42" i="2" s="1"/>
  <c r="F41" i="2"/>
  <c r="F42" i="2" s="1"/>
  <c r="H39" i="2"/>
  <c r="G39" i="2"/>
  <c r="E37" i="2"/>
  <c r="E39" i="2" s="1"/>
  <c r="I36" i="2"/>
  <c r="H36" i="2"/>
  <c r="G36" i="2"/>
  <c r="F36" i="2"/>
  <c r="E35" i="2"/>
  <c r="I38" i="2"/>
  <c r="I39" i="2" s="1"/>
  <c r="F38" i="2"/>
  <c r="F39" i="2" s="1"/>
  <c r="E23" i="2"/>
  <c r="I22" i="2"/>
  <c r="H22" i="2"/>
  <c r="G22" i="2"/>
  <c r="F22" i="2"/>
  <c r="E21" i="2"/>
  <c r="Q71" i="1" l="1"/>
  <c r="Q78" i="1"/>
  <c r="Q77" i="1"/>
  <c r="Q73" i="1"/>
  <c r="Q80" i="1"/>
  <c r="Q79" i="1"/>
  <c r="Q76" i="1"/>
  <c r="Q75" i="1"/>
  <c r="Q74" i="1"/>
  <c r="AD60" i="1"/>
  <c r="T24" i="1"/>
  <c r="U27" i="3"/>
  <c r="U28" i="3" s="1"/>
  <c r="Q70" i="1"/>
  <c r="Q61" i="1"/>
  <c r="R57" i="1"/>
  <c r="R73" i="1" s="1"/>
  <c r="S56" i="1"/>
  <c r="S34" i="1"/>
  <c r="S40" i="1"/>
  <c r="S37" i="1"/>
  <c r="S35" i="1"/>
  <c r="S41" i="1"/>
  <c r="S39" i="1"/>
  <c r="S25" i="1"/>
  <c r="S38" i="1"/>
  <c r="S36" i="1"/>
  <c r="S42" i="1"/>
  <c r="S43" i="1"/>
  <c r="S44" i="1"/>
  <c r="T22" i="1"/>
  <c r="U20" i="1"/>
  <c r="G25" i="2"/>
  <c r="E43" i="2"/>
  <c r="H25" i="2"/>
  <c r="I25" i="2"/>
  <c r="F43" i="2"/>
  <c r="G43" i="2"/>
  <c r="H43" i="2"/>
  <c r="E25" i="2"/>
  <c r="F25" i="2"/>
  <c r="I43" i="2"/>
  <c r="R76" i="1" l="1"/>
  <c r="R77" i="1"/>
  <c r="R79" i="1"/>
  <c r="R71" i="1"/>
  <c r="R75" i="1"/>
  <c r="R72" i="1"/>
  <c r="R80" i="1"/>
  <c r="R74" i="1"/>
  <c r="R78" i="1"/>
  <c r="U24" i="1"/>
  <c r="V27" i="3"/>
  <c r="V28" i="3" s="1"/>
  <c r="R61" i="1"/>
  <c r="R70" i="1"/>
  <c r="S57" i="1"/>
  <c r="S79" i="1" s="1"/>
  <c r="T56" i="1"/>
  <c r="T39" i="1"/>
  <c r="T44" i="1"/>
  <c r="T41" i="1"/>
  <c r="T34" i="1"/>
  <c r="T43" i="1"/>
  <c r="T36" i="1"/>
  <c r="T40" i="1"/>
  <c r="T42" i="1"/>
  <c r="T35" i="1"/>
  <c r="T37" i="1"/>
  <c r="T38" i="1"/>
  <c r="V20" i="1"/>
  <c r="U22" i="1"/>
  <c r="T25" i="1"/>
  <c r="I44" i="2"/>
  <c r="H44" i="2"/>
  <c r="E46" i="2" s="1"/>
  <c r="G44" i="2"/>
  <c r="F44" i="2"/>
  <c r="E44" i="2"/>
  <c r="E26" i="2"/>
  <c r="I26" i="2"/>
  <c r="H26" i="2"/>
  <c r="E28" i="2" s="1"/>
  <c r="G26" i="2"/>
  <c r="F26" i="2"/>
  <c r="S80" i="1" l="1"/>
  <c r="S73" i="1"/>
  <c r="S76" i="1"/>
  <c r="S75" i="1"/>
  <c r="S78" i="1"/>
  <c r="S71" i="1"/>
  <c r="S77" i="1"/>
  <c r="S72" i="1"/>
  <c r="S74" i="1"/>
  <c r="V24" i="1"/>
  <c r="W27" i="3"/>
  <c r="W28" i="3" s="1"/>
  <c r="S61" i="1"/>
  <c r="S70" i="1"/>
  <c r="T57" i="1"/>
  <c r="T75" i="1" s="1"/>
  <c r="U56" i="1"/>
  <c r="U41" i="1"/>
  <c r="U34" i="1"/>
  <c r="U44" i="1"/>
  <c r="U37" i="1"/>
  <c r="U43" i="1"/>
  <c r="U36" i="1"/>
  <c r="U38" i="1"/>
  <c r="U40" i="1"/>
  <c r="U42" i="1"/>
  <c r="U35" i="1"/>
  <c r="U39" i="1"/>
  <c r="U25" i="1"/>
  <c r="W20" i="1"/>
  <c r="V22" i="1"/>
  <c r="L6" i="2"/>
  <c r="L9" i="2"/>
  <c r="D36" i="3" s="1"/>
  <c r="T76" i="1" l="1"/>
  <c r="T71" i="1"/>
  <c r="T77" i="1"/>
  <c r="T74" i="1"/>
  <c r="T72" i="1"/>
  <c r="T80" i="1"/>
  <c r="T78" i="1"/>
  <c r="T70" i="1"/>
  <c r="T79" i="1"/>
  <c r="T73" i="1"/>
  <c r="W24" i="1"/>
  <c r="X27" i="3"/>
  <c r="X28" i="3" s="1"/>
  <c r="U57" i="1"/>
  <c r="U61" i="1" s="1"/>
  <c r="T61" i="1"/>
  <c r="V56" i="1"/>
  <c r="V41" i="1"/>
  <c r="V34" i="1"/>
  <c r="V43" i="1"/>
  <c r="V36" i="1"/>
  <c r="V38" i="1"/>
  <c r="V40" i="1"/>
  <c r="V42" i="1"/>
  <c r="V35" i="1"/>
  <c r="V44" i="1"/>
  <c r="V37" i="1"/>
  <c r="V39" i="1"/>
  <c r="X20" i="1"/>
  <c r="W22" i="1"/>
  <c r="V25" i="1"/>
  <c r="U79" i="1" l="1"/>
  <c r="U75" i="1"/>
  <c r="U73" i="1"/>
  <c r="U70" i="1"/>
  <c r="U72" i="1"/>
  <c r="U74" i="1"/>
  <c r="U71" i="1"/>
  <c r="U80" i="1"/>
  <c r="U77" i="1"/>
  <c r="U76" i="1"/>
  <c r="U78" i="1"/>
  <c r="X24" i="1"/>
  <c r="Y27" i="3"/>
  <c r="Y28" i="3" s="1"/>
  <c r="V57" i="1"/>
  <c r="V77" i="1" s="1"/>
  <c r="W56" i="1"/>
  <c r="W43" i="1"/>
  <c r="W36" i="1"/>
  <c r="W39" i="1"/>
  <c r="W38" i="1"/>
  <c r="W42" i="1"/>
  <c r="W35" i="1"/>
  <c r="W44" i="1"/>
  <c r="W37" i="1"/>
  <c r="W41" i="1"/>
  <c r="W34" i="1"/>
  <c r="W40" i="1"/>
  <c r="Y20" i="1"/>
  <c r="Z20" i="1" s="1"/>
  <c r="X22" i="1"/>
  <c r="W25" i="1"/>
  <c r="V79" i="1" l="1"/>
  <c r="V76" i="1"/>
  <c r="V72" i="1"/>
  <c r="V80" i="1"/>
  <c r="V74" i="1"/>
  <c r="V70" i="1"/>
  <c r="V78" i="1"/>
  <c r="V71" i="1"/>
  <c r="V75" i="1"/>
  <c r="V73" i="1"/>
  <c r="AA20" i="1"/>
  <c r="Z22" i="1"/>
  <c r="Y24" i="1"/>
  <c r="Z27" i="3"/>
  <c r="Z28" i="3" s="1"/>
  <c r="Z24" i="1" s="1"/>
  <c r="Z56" i="1" s="1"/>
  <c r="V61" i="1"/>
  <c r="W57" i="1"/>
  <c r="W61" i="1" s="1"/>
  <c r="X56" i="1"/>
  <c r="X43" i="1"/>
  <c r="X36" i="1"/>
  <c r="X38" i="1"/>
  <c r="X40" i="1"/>
  <c r="X35" i="1"/>
  <c r="X44" i="1"/>
  <c r="X37" i="1"/>
  <c r="X39" i="1"/>
  <c r="X41" i="1"/>
  <c r="X34" i="1"/>
  <c r="X42" i="1"/>
  <c r="X25" i="1"/>
  <c r="Y22" i="1"/>
  <c r="Z57" i="1" l="1"/>
  <c r="Z75" i="1" s="1"/>
  <c r="Z77" i="1"/>
  <c r="Z76" i="1"/>
  <c r="W70" i="1"/>
  <c r="W73" i="1"/>
  <c r="W75" i="1"/>
  <c r="W72" i="1"/>
  <c r="W80" i="1"/>
  <c r="W71" i="1"/>
  <c r="W78" i="1"/>
  <c r="W79" i="1"/>
  <c r="W77" i="1"/>
  <c r="W74" i="1"/>
  <c r="W76" i="1"/>
  <c r="Z40" i="1"/>
  <c r="Z39" i="1"/>
  <c r="Z25" i="1"/>
  <c r="Z34" i="1"/>
  <c r="Z43" i="1"/>
  <c r="Z41" i="1"/>
  <c r="Z38" i="1"/>
  <c r="Z35" i="1"/>
  <c r="Z42" i="1"/>
  <c r="Z37" i="1"/>
  <c r="Z44" i="1"/>
  <c r="Z36" i="1"/>
  <c r="AB20" i="1"/>
  <c r="AA22" i="1"/>
  <c r="AA27" i="3"/>
  <c r="AA28" i="3" s="1"/>
  <c r="AA24" i="1" s="1"/>
  <c r="AA56" i="1" s="1"/>
  <c r="X57" i="1"/>
  <c r="X74" i="1" s="1"/>
  <c r="Y56" i="1"/>
  <c r="Y38" i="1"/>
  <c r="D38" i="1" s="1"/>
  <c r="Y41" i="1"/>
  <c r="D41" i="1" s="1"/>
  <c r="Y43" i="1"/>
  <c r="D43" i="1" s="1"/>
  <c r="Y40" i="1"/>
  <c r="D40" i="1" s="1"/>
  <c r="Y42" i="1"/>
  <c r="D42" i="1" s="1"/>
  <c r="Y44" i="1"/>
  <c r="D44" i="1" s="1"/>
  <c r="Y37" i="1"/>
  <c r="D37" i="1" s="1"/>
  <c r="Y39" i="1"/>
  <c r="D39" i="1" s="1"/>
  <c r="Y34" i="1"/>
  <c r="D34" i="1" s="1"/>
  <c r="Y36" i="1"/>
  <c r="D36" i="1" s="1"/>
  <c r="Y35" i="1"/>
  <c r="D35" i="1" s="1"/>
  <c r="Y25" i="1"/>
  <c r="Z73" i="1" l="1"/>
  <c r="Z74" i="1"/>
  <c r="Z80" i="1"/>
  <c r="Z70" i="1"/>
  <c r="Z79" i="1"/>
  <c r="Z78" i="1"/>
  <c r="Z71" i="1"/>
  <c r="Z72" i="1"/>
  <c r="Z61" i="1"/>
  <c r="AA57" i="1"/>
  <c r="AA74" i="1" s="1"/>
  <c r="AA79" i="1"/>
  <c r="AA75" i="1"/>
  <c r="X76" i="1"/>
  <c r="X72" i="1"/>
  <c r="X78" i="1"/>
  <c r="X71" i="1"/>
  <c r="X73" i="1"/>
  <c r="X77" i="1"/>
  <c r="X75" i="1"/>
  <c r="X80" i="1"/>
  <c r="X79" i="1"/>
  <c r="X70" i="1"/>
  <c r="Y57" i="1"/>
  <c r="Y77" i="1" s="1"/>
  <c r="AC20" i="1"/>
  <c r="AB22" i="1"/>
  <c r="AA43" i="1"/>
  <c r="AA36" i="1"/>
  <c r="AA34" i="1"/>
  <c r="AA42" i="1"/>
  <c r="AA38" i="1"/>
  <c r="AA44" i="1"/>
  <c r="AA41" i="1"/>
  <c r="AA40" i="1"/>
  <c r="AA37" i="1"/>
  <c r="AA35" i="1"/>
  <c r="AA25" i="1"/>
  <c r="AA39" i="1"/>
  <c r="AB27" i="3"/>
  <c r="AB28" i="3" s="1"/>
  <c r="AB24" i="1" s="1"/>
  <c r="AB56" i="1" s="1"/>
  <c r="X61" i="1"/>
  <c r="AA61" i="1" l="1"/>
  <c r="AA70" i="1"/>
  <c r="AA73" i="1"/>
  <c r="AA80" i="1"/>
  <c r="AA72" i="1"/>
  <c r="AA77" i="1"/>
  <c r="AA78" i="1"/>
  <c r="AA76" i="1"/>
  <c r="AA71" i="1"/>
  <c r="AB57" i="1"/>
  <c r="AB72" i="1" s="1"/>
  <c r="AB75" i="1"/>
  <c r="AB73" i="1"/>
  <c r="Y79" i="1"/>
  <c r="Y78" i="1"/>
  <c r="Y61" i="1"/>
  <c r="Y80" i="1"/>
  <c r="Y71" i="1"/>
  <c r="Y72" i="1"/>
  <c r="Y75" i="1"/>
  <c r="Y76" i="1"/>
  <c r="Y74" i="1"/>
  <c r="Y73" i="1"/>
  <c r="Y70" i="1"/>
  <c r="AB40" i="1"/>
  <c r="AB38" i="1"/>
  <c r="AB36" i="1"/>
  <c r="AB41" i="1"/>
  <c r="AB25" i="1"/>
  <c r="AB34" i="1"/>
  <c r="AB37" i="1"/>
  <c r="AB35" i="1"/>
  <c r="AB44" i="1"/>
  <c r="AB39" i="1"/>
  <c r="AB43" i="1"/>
  <c r="AB42" i="1"/>
  <c r="AC22" i="1"/>
  <c r="AD20" i="1"/>
  <c r="AD22" i="1" s="1"/>
  <c r="AC27" i="3"/>
  <c r="AC28" i="3" s="1"/>
  <c r="AC24" i="1" s="1"/>
  <c r="AC56" i="1" s="1"/>
  <c r="AB76" i="1" l="1"/>
  <c r="AB80" i="1"/>
  <c r="AB74" i="1"/>
  <c r="AB77" i="1"/>
  <c r="AB70" i="1"/>
  <c r="AB79" i="1"/>
  <c r="AB61" i="1"/>
  <c r="AB71" i="1"/>
  <c r="AB78" i="1"/>
  <c r="AC57" i="1"/>
  <c r="AC61" i="1" s="1"/>
  <c r="AC41" i="1"/>
  <c r="AC34" i="1"/>
  <c r="AC38" i="1"/>
  <c r="AC39" i="1"/>
  <c r="AC35" i="1"/>
  <c r="AC40" i="1"/>
  <c r="AC44" i="1"/>
  <c r="AC42" i="1"/>
  <c r="AC36" i="1"/>
  <c r="AC43" i="1"/>
  <c r="AC37" i="1"/>
  <c r="AC25" i="1"/>
  <c r="AD27" i="3"/>
  <c r="AD28" i="3" s="1"/>
  <c r="AD24" i="1" s="1"/>
  <c r="AD56" i="1" s="1"/>
  <c r="AC77" i="1" l="1"/>
  <c r="AC79" i="1"/>
  <c r="AC78" i="1"/>
  <c r="AC71" i="1"/>
  <c r="AC80" i="1"/>
  <c r="AC76" i="1"/>
  <c r="AC72" i="1"/>
  <c r="AC75" i="1"/>
  <c r="AC74" i="1"/>
  <c r="AD44" i="1"/>
  <c r="AD34" i="1"/>
  <c r="AD37" i="1"/>
  <c r="AD40" i="1"/>
  <c r="AD41" i="1"/>
  <c r="AD38" i="1"/>
  <c r="AD36" i="1"/>
  <c r="AD43" i="1"/>
  <c r="AD25" i="1"/>
  <c r="C28" i="1" s="1"/>
  <c r="M6" i="1" s="1"/>
  <c r="AD42" i="1"/>
  <c r="AC70" i="1"/>
  <c r="AD39" i="1"/>
  <c r="AC73" i="1"/>
  <c r="AD57" i="1"/>
  <c r="AD78" i="1" s="1"/>
  <c r="D78" i="1" s="1"/>
  <c r="AD35" i="1"/>
  <c r="AD61" i="1" l="1"/>
  <c r="C64" i="1" s="1"/>
  <c r="M9" i="1" s="1"/>
  <c r="I36" i="3" s="1"/>
  <c r="C40" i="3" s="1"/>
  <c r="C41" i="3" s="1"/>
  <c r="AD73" i="1"/>
  <c r="D73" i="1" s="1"/>
  <c r="AD77" i="1"/>
  <c r="D77" i="1" s="1"/>
  <c r="AD71" i="1"/>
  <c r="D71" i="1" s="1"/>
  <c r="AD75" i="1"/>
  <c r="D75" i="1" s="1"/>
  <c r="AD74" i="1"/>
  <c r="D74" i="1" s="1"/>
  <c r="AD79" i="1"/>
  <c r="D79" i="1" s="1"/>
  <c r="AD76" i="1"/>
  <c r="D76" i="1" s="1"/>
  <c r="AD70" i="1"/>
  <c r="D70" i="1" s="1"/>
  <c r="AD72" i="1"/>
  <c r="D72" i="1" s="1"/>
  <c r="AD80" i="1"/>
  <c r="D80" i="1" s="1"/>
  <c r="B41" i="3" l="1"/>
</calcChain>
</file>

<file path=xl/sharedStrings.xml><?xml version="1.0" encoding="utf-8"?>
<sst xmlns="http://schemas.openxmlformats.org/spreadsheetml/2006/main" count="109" uniqueCount="70">
  <si>
    <t>k€</t>
  </si>
  <si>
    <t>Jaar</t>
  </si>
  <si>
    <t>Investeringsaftrek</t>
  </si>
  <si>
    <t>Petit mode d'emploi</t>
  </si>
  <si>
    <t>Veuillez complétez les cellules suivantes. Les autres cellules ne doivent pas être modifiées!</t>
  </si>
  <si>
    <t>Données de projet à compléter</t>
  </si>
  <si>
    <t>Investissement</t>
  </si>
  <si>
    <t>coûts d'installation</t>
  </si>
  <si>
    <t>Durée de vie</t>
  </si>
  <si>
    <t>ans</t>
  </si>
  <si>
    <t>Valeur résiduelle en fin de vie</t>
  </si>
  <si>
    <t>Durée d'amortissement</t>
  </si>
  <si>
    <t>Impôt des sociétés</t>
  </si>
  <si>
    <t>Economie nette année 1</t>
  </si>
  <si>
    <t>économies nettes identiques chaque année?</t>
  </si>
  <si>
    <t>Conclusion:</t>
  </si>
  <si>
    <t>Economie nette par an sur la durée de vie</t>
  </si>
  <si>
    <t>données de projet</t>
  </si>
  <si>
    <t>Coûts d'installation</t>
  </si>
  <si>
    <t>Année</t>
  </si>
  <si>
    <t>Impôt sur les revenus</t>
  </si>
  <si>
    <t>Déduction thématique</t>
  </si>
  <si>
    <t>Amortissement par an</t>
  </si>
  <si>
    <t>Impôt diminué de l'amortissement</t>
  </si>
  <si>
    <t>Flux de trésorerie total</t>
  </si>
  <si>
    <t>Flux de trésorerie cumulé</t>
  </si>
  <si>
    <t>le résultat suivant:</t>
  </si>
  <si>
    <t>Il peut être rendu visible en calculant la VAN pour différents taux d'intérêt et en regardant pour quel taux d'intérêt la VAN = 0</t>
  </si>
  <si>
    <t>taux d'intérêt</t>
  </si>
  <si>
    <t>VAN dans l'année 
d'investissement</t>
  </si>
  <si>
    <t xml:space="preserve">taux d'intérêt </t>
  </si>
  <si>
    <t>VAN dans l'année
d'investissement</t>
  </si>
  <si>
    <t>oui</t>
  </si>
  <si>
    <t>année des investissements</t>
  </si>
  <si>
    <t>taille entreprise</t>
  </si>
  <si>
    <t>déduction thématique</t>
  </si>
  <si>
    <t>vs. 3.0</t>
  </si>
  <si>
    <t>version:</t>
  </si>
  <si>
    <t>Résultat calcul de la PRI</t>
  </si>
  <si>
    <t>PRI après impôts:</t>
  </si>
  <si>
    <t>Calcul période de récupération de l'investissement (PRI)</t>
  </si>
  <si>
    <t>Résultat calcul PRI</t>
  </si>
  <si>
    <t>PRI avant impôts:</t>
  </si>
  <si>
    <t>Calcul PRI avant impôt</t>
  </si>
  <si>
    <t>Calcul PRI après impôt</t>
  </si>
  <si>
    <t>Calcul PRI avant impôts:</t>
  </si>
  <si>
    <t xml:space="preserve">Ci-dessous est présentée la manière dont est calculé la PRI respectivement avant et après impôts. </t>
  </si>
  <si>
    <t>Calcul PRI après impôts:</t>
  </si>
  <si>
    <t>Calcul de la période de récupération de l'investissement (PRI) et du taux de rentabilité interne (TRI)</t>
  </si>
  <si>
    <t>pas petite société</t>
  </si>
  <si>
    <r>
      <t xml:space="preserve">- Les </t>
    </r>
    <r>
      <rPr>
        <b/>
        <sz val="10"/>
        <color rgb="FF0000FF"/>
        <rFont val="Arial"/>
        <family val="2"/>
      </rPr>
      <t>chiffres en bleu</t>
    </r>
    <r>
      <rPr>
        <sz val="10"/>
        <color theme="1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dans les cellules E13 jusque E19</t>
    </r>
    <r>
      <rPr>
        <sz val="10"/>
        <color theme="1"/>
        <rFont val="Arial"/>
        <family val="2"/>
      </rPr>
      <t xml:space="preserve"> inclus avec les données de projet.
</t>
    </r>
    <r>
      <rPr>
        <b/>
        <sz val="10"/>
        <color rgb="FFFF0000"/>
        <rFont val="Arial"/>
        <family val="2"/>
      </rPr>
      <t xml:space="preserve">  Attention ! Valeurs financières en 1.000 euros!</t>
    </r>
  </si>
  <si>
    <r>
      <t xml:space="preserve">- indiquer dans la </t>
    </r>
    <r>
      <rPr>
        <b/>
        <sz val="10"/>
        <color rgb="FF0000FF"/>
        <rFont val="Arial"/>
        <family val="2"/>
      </rPr>
      <t>cellule E23</t>
    </r>
    <r>
      <rPr>
        <sz val="10"/>
        <rFont val="Arial"/>
        <family val="2"/>
      </rPr>
      <t xml:space="preserve"> si les économies annuelles sont identiques chaque année pendant la durée de vie.
</t>
    </r>
    <r>
      <rPr>
        <b/>
        <sz val="10"/>
        <color rgb="FFFF0000"/>
        <rFont val="Arial"/>
        <family val="2"/>
      </rPr>
      <t xml:space="preserve">  Sinon, complétez au rang 28 l'économie annuelle effective pour l'année concernée, sur la durée de vie de l'investissement.</t>
    </r>
  </si>
  <si>
    <t>Résultat calcul du TRI</t>
  </si>
  <si>
    <t>TRI après impôts:</t>
  </si>
  <si>
    <t>Calcul TRI des investissements</t>
  </si>
  <si>
    <t>Résultat calcul TRI</t>
  </si>
  <si>
    <t>TRI avant impôts:</t>
  </si>
  <si>
    <t xml:space="preserve">Ci-dessous est présentée la manière de calculer le TRI respectivement avant et après impôts. </t>
  </si>
  <si>
    <t>Calcul TRI avant impôt</t>
  </si>
  <si>
    <t xml:space="preserve">Le TRI est calculé au moyen d'une formule (itération) et donne </t>
  </si>
  <si>
    <t>TRI :</t>
  </si>
  <si>
    <t>Le taux d'intérêt pour lequel la valeur actuelle nette = 0, est le TRI de l'investissement avant impôts</t>
  </si>
  <si>
    <t>Calcul TRI après impôt</t>
  </si>
  <si>
    <t>Le TRI est calculé au moyen d'une formule (itération) et donne</t>
  </si>
  <si>
    <t>TRI =</t>
  </si>
  <si>
    <t>Le taux d'intérêt pour lequel la valeur actuelle nette = 0, est le TRI de l'investissement après impôts</t>
  </si>
  <si>
    <t>Année d'investissement</t>
  </si>
  <si>
    <t>Estimation des coûts d'investissement en €</t>
  </si>
  <si>
    <t>Remarques</t>
  </si>
  <si>
    <t>A remplir si l'investissement s'étale sur plusieurs exercices comptables et fait l'objet d'une demande de certificat d'investissement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</si>
</sst>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B_F_-;\-* #,##0.00\ _B_F_-;_-* &quot;-&quot;??\ _B_F_-;_-@_-"/>
    <numFmt numFmtId="165" formatCode="#,##0.000"/>
    <numFmt numFmtId="166" formatCode="0.000"/>
    <numFmt numFmtId="167" formatCode="#,##0.00_ ;[Red]\-#,##0.00\ "/>
    <numFmt numFmtId="168" formatCode="0.0%"/>
    <numFmt numFmtId="169" formatCode="0.0"/>
    <numFmt numFmtId="170" formatCode="#,##0.0"/>
    <numFmt numFmtId="171" formatCode="#,##0.0000"/>
    <numFmt numFmtId="172" formatCode="#,##0.00\ &quot;€&quot;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0"/>
      <color indexed="12"/>
      <name val="Arial"/>
      <family val="2"/>
    </font>
    <font>
      <sz val="10"/>
      <color indexed="41"/>
      <name val="Arial"/>
      <family val="2"/>
    </font>
    <font>
      <b/>
      <sz val="12"/>
      <name val="Arial"/>
      <family val="2"/>
    </font>
    <font>
      <b/>
      <sz val="10"/>
      <color rgb="FF0000FF"/>
      <name val="Arial"/>
      <family val="2"/>
    </font>
    <font>
      <sz val="10"/>
      <color theme="9" tint="0.79998168889431442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4">
    <xf numFmtId="0" fontId="0" fillId="0" borderId="0" xfId="0"/>
    <xf numFmtId="0" fontId="0" fillId="0" borderId="0" xfId="0" applyAlignment="1">
      <alignment vertical="center"/>
    </xf>
    <xf numFmtId="164" fontId="0" fillId="0" borderId="0" xfId="1" applyFont="1" applyAlignment="1" applyProtection="1">
      <alignment vertical="center"/>
    </xf>
    <xf numFmtId="164" fontId="0" fillId="0" borderId="9" xfId="1" applyFont="1" applyFill="1" applyBorder="1" applyAlignment="1" applyProtection="1">
      <alignment vertical="center"/>
    </xf>
    <xf numFmtId="164" fontId="0" fillId="0" borderId="0" xfId="1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4" fontId="7" fillId="5" borderId="9" xfId="1" applyNumberFormat="1" applyFont="1" applyFill="1" applyBorder="1" applyAlignment="1" applyProtection="1">
      <alignment horizontal="center" vertical="center"/>
    </xf>
    <xf numFmtId="4" fontId="7" fillId="5" borderId="0" xfId="1" applyNumberFormat="1" applyFont="1" applyFill="1" applyBorder="1" applyAlignment="1" applyProtection="1">
      <alignment horizontal="center" vertical="center"/>
    </xf>
    <xf numFmtId="168" fontId="10" fillId="4" borderId="0" xfId="1" applyNumberFormat="1" applyFont="1" applyFill="1" applyBorder="1" applyAlignment="1" applyProtection="1">
      <alignment vertical="center"/>
    </xf>
    <xf numFmtId="167" fontId="10" fillId="4" borderId="12" xfId="1" applyNumberFormat="1" applyFont="1" applyFill="1" applyBorder="1" applyAlignment="1" applyProtection="1">
      <alignment vertical="center"/>
    </xf>
    <xf numFmtId="3" fontId="7" fillId="5" borderId="0" xfId="1" applyNumberFormat="1" applyFont="1" applyFill="1" applyBorder="1" applyAlignment="1" applyProtection="1">
      <alignment horizontal="center" vertical="center"/>
    </xf>
    <xf numFmtId="0" fontId="1" fillId="3" borderId="8" xfId="0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68" fontId="10" fillId="3" borderId="0" xfId="1" applyNumberFormat="1" applyFont="1" applyFill="1" applyBorder="1" applyAlignment="1" applyProtection="1">
      <alignment vertical="center"/>
    </xf>
    <xf numFmtId="170" fontId="7" fillId="5" borderId="0" xfId="1" applyNumberFormat="1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9" fontId="7" fillId="0" borderId="0" xfId="2" applyFont="1" applyFill="1" applyBorder="1" applyAlignment="1" applyProtection="1">
      <alignment horizontal="center" vertical="center"/>
    </xf>
    <xf numFmtId="9" fontId="4" fillId="0" borderId="0" xfId="2" applyFont="1" applyFill="1" applyBorder="1" applyAlignment="1" applyProtection="1">
      <alignment horizontal="center" vertical="center"/>
    </xf>
    <xf numFmtId="2" fontId="10" fillId="0" borderId="0" xfId="0" applyNumberFormat="1" applyFont="1" applyAlignment="1">
      <alignment vertical="center"/>
    </xf>
    <xf numFmtId="4" fontId="0" fillId="0" borderId="0" xfId="1" applyNumberFormat="1" applyFont="1" applyAlignment="1" applyProtection="1">
      <alignment horizontal="center"/>
    </xf>
    <xf numFmtId="164" fontId="0" fillId="0" borderId="0" xfId="1" applyFont="1" applyProtection="1"/>
    <xf numFmtId="0" fontId="2" fillId="3" borderId="0" xfId="0" applyFont="1" applyFill="1" applyAlignment="1">
      <alignment horizontal="right" vertical="center"/>
    </xf>
    <xf numFmtId="168" fontId="10" fillId="3" borderId="12" xfId="1" applyNumberFormat="1" applyFont="1" applyFill="1" applyBorder="1" applyAlignment="1" applyProtection="1">
      <alignment horizontal="left" vertical="center" indent="1"/>
    </xf>
    <xf numFmtId="167" fontId="10" fillId="3" borderId="0" xfId="1" applyNumberFormat="1" applyFont="1" applyFill="1" applyBorder="1" applyAlignment="1" applyProtection="1">
      <alignment horizontal="left" vertical="center" indent="1"/>
    </xf>
    <xf numFmtId="167" fontId="10" fillId="3" borderId="12" xfId="1" applyNumberFormat="1" applyFont="1" applyFill="1" applyBorder="1" applyAlignment="1" applyProtection="1">
      <alignment vertical="center"/>
    </xf>
    <xf numFmtId="4" fontId="7" fillId="5" borderId="16" xfId="1" applyNumberFormat="1" applyFont="1" applyFill="1" applyBorder="1" applyAlignment="1" applyProtection="1">
      <alignment horizontal="center" vertical="center"/>
      <protection locked="0"/>
    </xf>
    <xf numFmtId="4" fontId="7" fillId="5" borderId="17" xfId="1" applyNumberFormat="1" applyFont="1" applyFill="1" applyBorder="1" applyAlignment="1" applyProtection="1">
      <alignment horizontal="center" vertical="center"/>
      <protection locked="0"/>
    </xf>
    <xf numFmtId="3" fontId="7" fillId="5" borderId="17" xfId="1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4" fontId="0" fillId="0" borderId="0" xfId="0" applyNumberFormat="1"/>
    <xf numFmtId="0" fontId="0" fillId="3" borderId="8" xfId="0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9" fontId="7" fillId="5" borderId="18" xfId="2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9" fontId="7" fillId="5" borderId="13" xfId="2" applyFont="1" applyFill="1" applyBorder="1" applyAlignment="1" applyProtection="1">
      <alignment horizontal="center" vertical="center"/>
    </xf>
    <xf numFmtId="0" fontId="0" fillId="5" borderId="8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10" xfId="0" applyFont="1" applyFill="1" applyBorder="1" applyAlignment="1">
      <alignment horizontal="right" vertical="center"/>
    </xf>
    <xf numFmtId="0" fontId="0" fillId="5" borderId="10" xfId="0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169" fontId="1" fillId="4" borderId="9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1" fillId="5" borderId="12" xfId="0" applyFont="1" applyFill="1" applyBorder="1" applyAlignment="1">
      <alignment horizontal="right" vertical="center"/>
    </xf>
    <xf numFmtId="0" fontId="0" fillId="5" borderId="12" xfId="0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0" fillId="5" borderId="12" xfId="0" applyFill="1" applyBorder="1" applyAlignment="1">
      <alignment horizontal="right" vertical="center"/>
    </xf>
    <xf numFmtId="0" fontId="1" fillId="4" borderId="13" xfId="0" applyFont="1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3" borderId="12" xfId="0" applyFont="1" applyFill="1" applyBorder="1" applyAlignment="1">
      <alignment vertical="center"/>
    </xf>
    <xf numFmtId="169" fontId="1" fillId="3" borderId="14" xfId="0" applyNumberFormat="1" applyFont="1" applyFill="1" applyBorder="1" applyAlignment="1">
      <alignment horizontal="center"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1" fillId="5" borderId="15" xfId="0" applyFont="1" applyFill="1" applyBorder="1" applyAlignment="1">
      <alignment horizontal="right" vertical="center"/>
    </xf>
    <xf numFmtId="0" fontId="0" fillId="5" borderId="15" xfId="0" applyFill="1" applyBorder="1" applyAlignment="1">
      <alignment vertical="center"/>
    </xf>
    <xf numFmtId="0" fontId="2" fillId="0" borderId="0" xfId="0" applyFont="1" applyAlignment="1">
      <alignment vertical="center"/>
    </xf>
    <xf numFmtId="4" fontId="0" fillId="0" borderId="8" xfId="1" applyNumberFormat="1" applyFont="1" applyFill="1" applyBorder="1" applyAlignment="1" applyProtection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0" fillId="0" borderId="11" xfId="1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right" vertical="center"/>
    </xf>
    <xf numFmtId="168" fontId="2" fillId="4" borderId="14" xfId="0" applyNumberFormat="1" applyFont="1" applyFill="1" applyBorder="1" applyAlignment="1">
      <alignment horizontal="left" vertical="center"/>
    </xf>
    <xf numFmtId="167" fontId="8" fillId="4" borderId="15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64" fontId="2" fillId="0" borderId="9" xfId="1" applyFont="1" applyFill="1" applyBorder="1" applyAlignment="1" applyProtection="1">
      <alignment horizontal="right" vertical="center" wrapText="1"/>
    </xf>
    <xf numFmtId="0" fontId="9" fillId="6" borderId="9" xfId="0" applyFont="1" applyFill="1" applyBorder="1" applyAlignment="1">
      <alignment vertical="center"/>
    </xf>
    <xf numFmtId="164" fontId="1" fillId="0" borderId="0" xfId="1" applyFont="1" applyBorder="1" applyAlignment="1" applyProtection="1">
      <alignment horizontal="left" vertical="center"/>
    </xf>
    <xf numFmtId="0" fontId="0" fillId="0" borderId="8" xfId="0" applyBorder="1" applyAlignment="1">
      <alignment horizontal="center" vertical="center"/>
    </xf>
    <xf numFmtId="167" fontId="0" fillId="0" borderId="16" xfId="1" applyNumberFormat="1" applyFont="1" applyBorder="1" applyAlignment="1" applyProtection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7" fontId="0" fillId="0" borderId="17" xfId="1" applyNumberFormat="1" applyFont="1" applyBorder="1" applyAlignment="1" applyProtection="1">
      <alignment horizontal="center" vertical="center"/>
    </xf>
    <xf numFmtId="4" fontId="0" fillId="0" borderId="0" xfId="1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67" fontId="0" fillId="0" borderId="18" xfId="1" applyNumberFormat="1" applyFont="1" applyBorder="1" applyAlignment="1" applyProtection="1">
      <alignment horizontal="center" vertical="center"/>
    </xf>
    <xf numFmtId="4" fontId="0" fillId="0" borderId="14" xfId="1" applyNumberFormat="1" applyFont="1" applyBorder="1" applyAlignment="1" applyProtection="1">
      <alignment horizontal="center" vertical="center"/>
    </xf>
    <xf numFmtId="167" fontId="0" fillId="0" borderId="0" xfId="1" applyNumberFormat="1" applyFont="1" applyAlignment="1" applyProtection="1">
      <alignment horizontal="center" vertical="center"/>
    </xf>
    <xf numFmtId="165" fontId="0" fillId="0" borderId="0" xfId="1" applyNumberFormat="1" applyFont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0" fillId="0" borderId="0" xfId="1" applyNumberFormat="1" applyFont="1" applyAlignment="1" applyProtection="1">
      <alignment vertical="center"/>
    </xf>
    <xf numFmtId="0" fontId="3" fillId="0" borderId="0" xfId="0" applyFont="1" applyAlignment="1">
      <alignment vertical="center"/>
    </xf>
    <xf numFmtId="167" fontId="0" fillId="0" borderId="0" xfId="2" applyNumberFormat="1" applyFont="1" applyAlignment="1" applyProtection="1">
      <alignment horizontal="left" vertical="center"/>
    </xf>
    <xf numFmtId="4" fontId="0" fillId="0" borderId="0" xfId="0" applyNumberFormat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9" xfId="1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right" vertical="center"/>
    </xf>
    <xf numFmtId="168" fontId="2" fillId="2" borderId="14" xfId="2" applyNumberFormat="1" applyFont="1" applyFill="1" applyBorder="1" applyAlignment="1" applyProtection="1">
      <alignment horizontal="left" vertical="center"/>
    </xf>
    <xf numFmtId="167" fontId="5" fillId="2" borderId="14" xfId="1" applyNumberFormat="1" applyFont="1" applyFill="1" applyBorder="1" applyAlignment="1" applyProtection="1">
      <alignment horizontal="center" vertical="center"/>
    </xf>
    <xf numFmtId="166" fontId="9" fillId="0" borderId="11" xfId="1" applyNumberFormat="1" applyFont="1" applyFill="1" applyBorder="1" applyAlignment="1" applyProtection="1">
      <alignment vertical="center"/>
    </xf>
    <xf numFmtId="165" fontId="9" fillId="0" borderId="0" xfId="1" applyNumberFormat="1" applyFont="1" applyFill="1" applyBorder="1" applyAlignment="1" applyProtection="1">
      <alignment vertical="center"/>
    </xf>
    <xf numFmtId="164" fontId="2" fillId="0" borderId="0" xfId="1" applyFont="1" applyBorder="1" applyAlignment="1" applyProtection="1">
      <alignment horizontal="left" vertical="center"/>
    </xf>
    <xf numFmtId="4" fontId="0" fillId="0" borderId="8" xfId="1" applyNumberFormat="1" applyFont="1" applyBorder="1" applyAlignment="1" applyProtection="1">
      <alignment horizontal="center" vertical="center"/>
    </xf>
    <xf numFmtId="4" fontId="0" fillId="0" borderId="9" xfId="1" applyNumberFormat="1" applyFont="1" applyBorder="1" applyAlignment="1" applyProtection="1">
      <alignment horizontal="center" vertical="center"/>
    </xf>
    <xf numFmtId="4" fontId="0" fillId="0" borderId="10" xfId="1" applyNumberFormat="1" applyFont="1" applyBorder="1" applyAlignment="1" applyProtection="1">
      <alignment horizontal="center" vertical="center"/>
    </xf>
    <xf numFmtId="4" fontId="0" fillId="0" borderId="11" xfId="1" applyNumberFormat="1" applyFont="1" applyBorder="1" applyAlignment="1" applyProtection="1">
      <alignment horizontal="center" vertical="center"/>
    </xf>
    <xf numFmtId="4" fontId="0" fillId="0" borderId="12" xfId="1" applyNumberFormat="1" applyFont="1" applyBorder="1" applyAlignment="1" applyProtection="1">
      <alignment horizontal="center" vertical="center"/>
    </xf>
    <xf numFmtId="4" fontId="0" fillId="0" borderId="13" xfId="1" applyNumberFormat="1" applyFont="1" applyBorder="1" applyAlignment="1" applyProtection="1">
      <alignment horizontal="center" vertical="center"/>
    </xf>
    <xf numFmtId="4" fontId="0" fillId="0" borderId="15" xfId="1" applyNumberFormat="1" applyFont="1" applyBorder="1" applyAlignment="1" applyProtection="1">
      <alignment horizontal="center" vertical="center"/>
    </xf>
    <xf numFmtId="4" fontId="0" fillId="0" borderId="0" xfId="1" applyNumberFormat="1" applyFont="1" applyAlignment="1" applyProtection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12" xfId="0" applyFill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2" xfId="0" applyNumberFormat="1" applyBorder="1" applyAlignment="1">
      <alignment vertical="center"/>
    </xf>
    <xf numFmtId="4" fontId="0" fillId="0" borderId="8" xfId="0" applyNumberFormat="1" applyBorder="1" applyAlignment="1">
      <alignment horizontal="right" vertical="center" indent="1"/>
    </xf>
    <xf numFmtId="4" fontId="0" fillId="0" borderId="9" xfId="0" applyNumberFormat="1" applyBorder="1" applyAlignment="1">
      <alignment horizontal="right" vertical="center" indent="1"/>
    </xf>
    <xf numFmtId="4" fontId="0" fillId="0" borderId="10" xfId="0" applyNumberFormat="1" applyBorder="1" applyAlignment="1">
      <alignment horizontal="right" vertical="center" indent="1"/>
    </xf>
    <xf numFmtId="4" fontId="0" fillId="0" borderId="11" xfId="1" applyNumberFormat="1" applyFont="1" applyFill="1" applyBorder="1" applyAlignment="1" applyProtection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4" fontId="0" fillId="0" borderId="12" xfId="0" applyNumberFormat="1" applyBorder="1" applyAlignment="1">
      <alignment horizontal="right" vertical="center" indent="1"/>
    </xf>
    <xf numFmtId="4" fontId="0" fillId="0" borderId="11" xfId="0" applyNumberFormat="1" applyBorder="1" applyAlignment="1">
      <alignment horizontal="right" vertical="center" indent="1"/>
    </xf>
    <xf numFmtId="4" fontId="1" fillId="0" borderId="11" xfId="0" applyNumberFormat="1" applyFont="1" applyBorder="1" applyAlignment="1">
      <alignment horizontal="right" vertical="center" indent="1"/>
    </xf>
    <xf numFmtId="4" fontId="1" fillId="0" borderId="0" xfId="0" applyNumberFormat="1" applyFont="1" applyAlignment="1">
      <alignment horizontal="right" vertical="center" indent="1"/>
    </xf>
    <xf numFmtId="4" fontId="1" fillId="0" borderId="12" xfId="0" applyNumberFormat="1" applyFont="1" applyBorder="1" applyAlignment="1">
      <alignment horizontal="right" vertical="center" indent="1"/>
    </xf>
    <xf numFmtId="4" fontId="0" fillId="0" borderId="13" xfId="0" applyNumberFormat="1" applyBorder="1" applyAlignment="1">
      <alignment horizontal="right" vertical="center" indent="1"/>
    </xf>
    <xf numFmtId="4" fontId="0" fillId="0" borderId="14" xfId="0" applyNumberFormat="1" applyBorder="1" applyAlignment="1">
      <alignment horizontal="right" vertical="center" indent="1"/>
    </xf>
    <xf numFmtId="4" fontId="0" fillId="0" borderId="15" xfId="0" applyNumberFormat="1" applyBorder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0" fillId="0" borderId="2" xfId="0" applyNumberFormat="1" applyBorder="1" applyAlignment="1">
      <alignment horizontal="right" vertical="center" indent="1"/>
    </xf>
    <xf numFmtId="4" fontId="0" fillId="0" borderId="3" xfId="0" applyNumberFormat="1" applyBorder="1" applyAlignment="1">
      <alignment horizontal="right" vertical="center" indent="1"/>
    </xf>
    <xf numFmtId="4" fontId="0" fillId="0" borderId="8" xfId="1" applyNumberFormat="1" applyFont="1" applyFill="1" applyBorder="1" applyAlignment="1" applyProtection="1">
      <alignment horizontal="right" vertical="center" indent="1"/>
    </xf>
    <xf numFmtId="3" fontId="7" fillId="5" borderId="18" xfId="1" applyNumberFormat="1" applyFont="1" applyFill="1" applyBorder="1" applyAlignment="1" applyProtection="1">
      <alignment horizontal="center" vertical="center"/>
      <protection locked="0"/>
    </xf>
    <xf numFmtId="171" fontId="1" fillId="0" borderId="0" xfId="1" applyNumberFormat="1" applyFont="1" applyFill="1" applyBorder="1" applyAlignment="1" applyProtection="1">
      <alignment vertical="center"/>
    </xf>
    <xf numFmtId="0" fontId="10" fillId="0" borderId="0" xfId="0" applyFont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1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9" xfId="0" applyFont="1" applyBorder="1" applyAlignment="1">
      <alignment horizontal="right" vertical="top"/>
    </xf>
    <xf numFmtId="1" fontId="7" fillId="5" borderId="16" xfId="1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0" borderId="14" xfId="0" applyFont="1" applyBorder="1" applyAlignment="1">
      <alignment horizontal="right" vertical="top"/>
    </xf>
    <xf numFmtId="49" fontId="7" fillId="5" borderId="18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/>
    </xf>
    <xf numFmtId="9" fontId="7" fillId="0" borderId="17" xfId="0" applyNumberFormat="1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4" fontId="0" fillId="5" borderId="14" xfId="0" applyNumberFormat="1" applyFill="1" applyBorder="1" applyAlignment="1" applyProtection="1">
      <alignment horizontal="center" vertical="center"/>
      <protection locked="0"/>
    </xf>
    <xf numFmtId="4" fontId="0" fillId="5" borderId="3" xfId="0" applyNumberForma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0" fillId="7" borderId="19" xfId="0" applyFill="1" applyBorder="1" applyAlignment="1">
      <alignment wrapText="1"/>
    </xf>
    <xf numFmtId="0" fontId="0" fillId="7" borderId="20" xfId="0" applyFill="1" applyBorder="1" applyAlignment="1">
      <alignment wrapText="1"/>
    </xf>
    <xf numFmtId="0" fontId="0" fillId="7" borderId="21" xfId="0" applyFill="1" applyBorder="1" applyAlignment="1">
      <alignment wrapText="1"/>
    </xf>
    <xf numFmtId="0" fontId="0" fillId="0" borderId="22" xfId="0" applyBorder="1" applyAlignment="1" applyProtection="1">
      <alignment horizontal="center" vertical="center"/>
      <protection locked="0"/>
    </xf>
    <xf numFmtId="172" fontId="0" fillId="0" borderId="23" xfId="0" applyNumberFormat="1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172" fontId="0" fillId="0" borderId="7" xfId="0" applyNumberFormat="1" applyBorder="1" applyProtection="1">
      <protection locked="0"/>
    </xf>
    <xf numFmtId="0" fontId="0" fillId="0" borderId="26" xfId="0" applyBorder="1" applyProtection="1">
      <protection locked="0"/>
    </xf>
    <xf numFmtId="0" fontId="1" fillId="0" borderId="26" xfId="0" applyFont="1" applyBorder="1" applyProtection="1"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72" fontId="0" fillId="0" borderId="28" xfId="0" applyNumberFormat="1" applyBorder="1" applyProtection="1">
      <protection locked="0"/>
    </xf>
    <xf numFmtId="0" fontId="0" fillId="0" borderId="29" xfId="0" applyBorder="1" applyProtection="1">
      <protection locked="0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4" fontId="11" fillId="0" borderId="11" xfId="1" quotePrefix="1" applyNumberFormat="1" applyFont="1" applyFill="1" applyBorder="1" applyAlignment="1" applyProtection="1">
      <alignment horizontal="left" vertical="center" wrapText="1"/>
    </xf>
    <xf numFmtId="0" fontId="0" fillId="0" borderId="0" xfId="0"/>
    <xf numFmtId="0" fontId="0" fillId="0" borderId="12" xfId="0" applyBorder="1"/>
    <xf numFmtId="0" fontId="1" fillId="0" borderId="13" xfId="0" quotePrefix="1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167" fontId="10" fillId="3" borderId="2" xfId="1" applyNumberFormat="1" applyFont="1" applyFill="1" applyBorder="1" applyAlignment="1" applyProtection="1">
      <alignment horizontal="center" vertical="center"/>
    </xf>
    <xf numFmtId="167" fontId="10" fillId="3" borderId="3" xfId="1" applyNumberFormat="1" applyFont="1" applyFill="1" applyBorder="1" applyAlignment="1" applyProtection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167" fontId="10" fillId="4" borderId="0" xfId="1" applyNumberFormat="1" applyFont="1" applyFill="1" applyBorder="1" applyAlignment="1" applyProtection="1">
      <alignment horizontal="center" vertical="center"/>
    </xf>
    <xf numFmtId="167" fontId="10" fillId="4" borderId="12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7" fontId="10" fillId="4" borderId="2" xfId="1" applyNumberFormat="1" applyFont="1" applyFill="1" applyBorder="1" applyAlignment="1" applyProtection="1">
      <alignment horizontal="center" vertical="center"/>
    </xf>
    <xf numFmtId="167" fontId="10" fillId="4" borderId="3" xfId="1" applyNumberFormat="1" applyFont="1" applyFill="1" applyBorder="1" applyAlignment="1" applyProtection="1">
      <alignment horizontal="center" vertical="center"/>
    </xf>
    <xf numFmtId="167" fontId="10" fillId="3" borderId="0" xfId="1" applyNumberFormat="1" applyFont="1" applyFill="1" applyBorder="1" applyAlignment="1" applyProtection="1">
      <alignment horizontal="center" vertical="center"/>
    </xf>
    <xf numFmtId="167" fontId="10" fillId="3" borderId="12" xfId="1" applyNumberFormat="1" applyFont="1" applyFill="1" applyBorder="1" applyAlignment="1" applyProtection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64" fontId="1" fillId="0" borderId="7" xfId="1" applyFont="1" applyBorder="1" applyAlignment="1" applyProtection="1">
      <alignment horizontal="center" vertical="center" wrapText="1"/>
    </xf>
    <xf numFmtId="167" fontId="1" fillId="0" borderId="7" xfId="1" applyNumberFormat="1" applyFont="1" applyBorder="1" applyAlignment="1" applyProtection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33"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FFFF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FF0000"/>
      </font>
    </dxf>
    <dxf>
      <font>
        <b/>
        <i val="0"/>
        <strike val="0"/>
        <color theme="1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9" tint="0.59996337778862885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0000FF"/>
      <color rgb="FFFFFF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2DA9-0F28-49B1-8438-9143D442CCB4}">
  <dimension ref="B1:AN41"/>
  <sheetViews>
    <sheetView topLeftCell="A5" zoomScale="115" zoomScaleNormal="115" workbookViewId="0">
      <selection activeCell="E14" sqref="E14"/>
    </sheetView>
  </sheetViews>
  <sheetFormatPr baseColWidth="10" defaultColWidth="9.140625" defaultRowHeight="12.75" x14ac:dyDescent="0.2"/>
  <cols>
    <col min="1" max="1" width="5.140625" customWidth="1"/>
    <col min="2" max="2" width="13.140625" customWidth="1"/>
    <col min="3" max="3" width="6.5703125" customWidth="1"/>
    <col min="4" max="4" width="19.140625" customWidth="1"/>
    <col min="5" max="5" width="14.85546875" style="24" customWidth="1"/>
    <col min="6" max="6" width="18.28515625" customWidth="1"/>
    <col min="7" max="7" width="12.28515625" customWidth="1"/>
    <col min="8" max="8" width="10.7109375" customWidth="1"/>
    <col min="9" max="9" width="14" customWidth="1"/>
    <col min="10" max="12" width="10.7109375" customWidth="1"/>
    <col min="13" max="13" width="13" bestFit="1" customWidth="1"/>
    <col min="14" max="14" width="10.7109375" customWidth="1"/>
    <col min="15" max="15" width="18.42578125" customWidth="1"/>
    <col min="16" max="23" width="10.7109375" customWidth="1"/>
    <col min="24" max="30" width="11.140625" customWidth="1"/>
  </cols>
  <sheetData>
    <row r="1" spans="2:24" s="1" customFormat="1" ht="9" customHeight="1" thickBot="1" x14ac:dyDescent="0.25">
      <c r="E1" s="2"/>
    </row>
    <row r="2" spans="2:24" s="1" customFormat="1" ht="25.5" customHeight="1" thickBot="1" x14ac:dyDescent="0.25">
      <c r="B2" s="231" t="s">
        <v>48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3"/>
    </row>
    <row r="3" spans="2:24" s="1" customFormat="1" ht="13.5" customHeight="1" x14ac:dyDescent="0.2"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</row>
    <row r="4" spans="2:24" s="1" customFormat="1" x14ac:dyDescent="0.2">
      <c r="B4" s="204" t="s">
        <v>37</v>
      </c>
      <c r="C4" s="205" t="s">
        <v>36</v>
      </c>
      <c r="E4" s="2"/>
    </row>
    <row r="5" spans="2:24" s="1" customFormat="1" ht="20.100000000000001" customHeight="1" x14ac:dyDescent="0.2">
      <c r="B5" s="32" t="s">
        <v>3</v>
      </c>
      <c r="C5" s="33"/>
      <c r="D5" s="33"/>
      <c r="E5" s="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2:24" s="1" customFormat="1" ht="6.75" customHeight="1" x14ac:dyDescent="0.2">
      <c r="B6" s="35"/>
      <c r="E6" s="4"/>
      <c r="U6" s="36"/>
    </row>
    <row r="7" spans="2:24" s="1" customFormat="1" x14ac:dyDescent="0.2">
      <c r="B7" s="35" t="s">
        <v>4</v>
      </c>
      <c r="C7" s="5"/>
      <c r="D7" s="5"/>
      <c r="E7" s="5"/>
      <c r="F7" s="5"/>
      <c r="G7" s="5"/>
      <c r="H7" s="5"/>
      <c r="I7" s="5"/>
      <c r="J7" s="5"/>
      <c r="K7" s="5"/>
      <c r="U7" s="36"/>
    </row>
    <row r="8" spans="2:24" ht="24.75" customHeight="1" x14ac:dyDescent="0.2">
      <c r="B8" s="237" t="s">
        <v>50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9"/>
    </row>
    <row r="9" spans="2:24" ht="24.75" customHeight="1" x14ac:dyDescent="0.2">
      <c r="B9" s="240" t="s">
        <v>51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2"/>
    </row>
    <row r="10" spans="2:24" s="1" customForma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2:24" s="1" customFormat="1" x14ac:dyDescent="0.2">
      <c r="E11" s="4"/>
    </row>
    <row r="12" spans="2:24" s="1" customFormat="1" ht="20.100000000000001" customHeight="1" x14ac:dyDescent="0.2">
      <c r="B12" s="222" t="s">
        <v>5</v>
      </c>
      <c r="C12" s="223"/>
      <c r="D12" s="223"/>
      <c r="E12" s="223"/>
      <c r="F12" s="224"/>
      <c r="X12" s="37"/>
    </row>
    <row r="13" spans="2:24" s="1" customFormat="1" x14ac:dyDescent="0.2">
      <c r="B13" s="188"/>
      <c r="C13" s="189"/>
      <c r="D13" s="190" t="s">
        <v>33</v>
      </c>
      <c r="E13" s="191">
        <v>2025</v>
      </c>
      <c r="F13" s="192"/>
      <c r="X13" s="37"/>
    </row>
    <row r="14" spans="2:24" s="1" customFormat="1" x14ac:dyDescent="0.2">
      <c r="B14" s="193"/>
      <c r="C14" s="194"/>
      <c r="D14" s="195" t="s">
        <v>34</v>
      </c>
      <c r="E14" s="196" t="s">
        <v>49</v>
      </c>
      <c r="F14" s="197"/>
      <c r="X14" s="37"/>
    </row>
    <row r="15" spans="2:24" s="1" customFormat="1" x14ac:dyDescent="0.2">
      <c r="B15" s="198"/>
      <c r="C15" s="199"/>
      <c r="D15" s="200" t="s">
        <v>35</v>
      </c>
      <c r="E15" s="201">
        <f>IF(OR(E13="",E14=""),"",IF(AND(E13=2025,E14="pas petite société"),0.3,0.4))</f>
        <v>0.3</v>
      </c>
      <c r="F15" s="202"/>
    </row>
    <row r="16" spans="2:24" s="1" customFormat="1" x14ac:dyDescent="0.2">
      <c r="B16" s="39"/>
      <c r="C16" s="33"/>
      <c r="D16" s="40" t="s">
        <v>6</v>
      </c>
      <c r="E16" s="29">
        <v>10</v>
      </c>
      <c r="F16" s="184" t="s">
        <v>0</v>
      </c>
    </row>
    <row r="17" spans="2:40" s="1" customFormat="1" x14ac:dyDescent="0.2">
      <c r="B17" s="41"/>
      <c r="D17" s="42" t="s">
        <v>7</v>
      </c>
      <c r="E17" s="30">
        <v>1</v>
      </c>
      <c r="F17" s="185" t="s">
        <v>0</v>
      </c>
    </row>
    <row r="18" spans="2:40" s="1" customFormat="1" x14ac:dyDescent="0.2">
      <c r="B18" s="41"/>
      <c r="D18" s="42" t="s">
        <v>8</v>
      </c>
      <c r="E18" s="31">
        <v>10</v>
      </c>
      <c r="F18" s="187" t="s">
        <v>9</v>
      </c>
    </row>
    <row r="19" spans="2:40" s="1" customFormat="1" x14ac:dyDescent="0.2">
      <c r="B19" s="41"/>
      <c r="D19" s="42" t="s">
        <v>10</v>
      </c>
      <c r="E19" s="30">
        <v>1</v>
      </c>
      <c r="F19" s="185" t="s">
        <v>0</v>
      </c>
    </row>
    <row r="20" spans="2:40" s="1" customFormat="1" x14ac:dyDescent="0.2">
      <c r="B20" s="41"/>
      <c r="D20" s="42" t="s">
        <v>11</v>
      </c>
      <c r="E20" s="31">
        <v>10</v>
      </c>
      <c r="F20" s="187" t="s">
        <v>9</v>
      </c>
    </row>
    <row r="21" spans="2:40" s="1" customFormat="1" x14ac:dyDescent="0.2">
      <c r="B21" s="43"/>
      <c r="C21" s="38"/>
      <c r="D21" s="44" t="s">
        <v>12</v>
      </c>
      <c r="E21" s="54">
        <v>0.25</v>
      </c>
      <c r="F21" s="185"/>
      <c r="G21" s="182" t="str">
        <f>IF(E21&lt;&gt;0.25,"Attention ! Impôt des sociétés modifié !","")</f>
        <v/>
      </c>
      <c r="R21" s="5"/>
      <c r="S21" s="5"/>
      <c r="V21" s="5"/>
    </row>
    <row r="22" spans="2:40" s="1" customFormat="1" x14ac:dyDescent="0.2">
      <c r="B22" s="39"/>
      <c r="C22" s="33"/>
      <c r="D22" s="40" t="s">
        <v>13</v>
      </c>
      <c r="E22" s="29">
        <v>3</v>
      </c>
      <c r="F22" s="185" t="s">
        <v>0</v>
      </c>
    </row>
    <row r="23" spans="2:40" s="1" customFormat="1" x14ac:dyDescent="0.2">
      <c r="B23" s="43"/>
      <c r="C23" s="38"/>
      <c r="D23" s="44" t="s">
        <v>14</v>
      </c>
      <c r="E23" s="180" t="s">
        <v>32</v>
      </c>
      <c r="F23" s="186" t="str">
        <f>IF(E23="non","(*)","")</f>
        <v/>
      </c>
      <c r="K23" s="5"/>
      <c r="L23" s="5"/>
      <c r="O23" s="5"/>
    </row>
    <row r="24" spans="2:40" s="1" customFormat="1" x14ac:dyDescent="0.2">
      <c r="B24" s="22" t="str">
        <f>IF(E23="oui","","(*) Si les économies nettes varient d'année en année: compléter sous la ligne 28 les économies nettes correctes sur la durée de vie, pour les années 2 à " &amp; Durée_de_vie &amp; " inclus (cases à fond jaune).")</f>
        <v/>
      </c>
      <c r="E24" s="20"/>
      <c r="K24" s="5"/>
      <c r="L24" s="5"/>
      <c r="O24" s="5"/>
    </row>
    <row r="25" spans="2:40" s="1" customFormat="1" x14ac:dyDescent="0.2">
      <c r="B25" s="22"/>
      <c r="E25" s="20"/>
      <c r="R25" s="5"/>
      <c r="S25" s="5"/>
      <c r="V25" s="5"/>
    </row>
    <row r="26" spans="2:40" s="1" customFormat="1" x14ac:dyDescent="0.2">
      <c r="E26" s="2"/>
      <c r="F26" s="228" t="s">
        <v>19</v>
      </c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30"/>
    </row>
    <row r="27" spans="2:40" s="1" customFormat="1" x14ac:dyDescent="0.2">
      <c r="E27" s="2"/>
      <c r="F27" s="46">
        <v>1</v>
      </c>
      <c r="G27" s="47">
        <f t="shared" ref="G27" si="0">F27+1</f>
        <v>2</v>
      </c>
      <c r="H27" s="47">
        <f t="shared" ref="H27" si="1">G27+1</f>
        <v>3</v>
      </c>
      <c r="I27" s="47">
        <f t="shared" ref="I27" si="2">H27+1</f>
        <v>4</v>
      </c>
      <c r="J27" s="47">
        <f t="shared" ref="J27" si="3">I27+1</f>
        <v>5</v>
      </c>
      <c r="K27" s="47">
        <f t="shared" ref="K27" si="4">J27+1</f>
        <v>6</v>
      </c>
      <c r="L27" s="47">
        <f t="shared" ref="L27" si="5">K27+1</f>
        <v>7</v>
      </c>
      <c r="M27" s="47">
        <f t="shared" ref="M27" si="6">L27+1</f>
        <v>8</v>
      </c>
      <c r="N27" s="47">
        <f t="shared" ref="N27" si="7">M27+1</f>
        <v>9</v>
      </c>
      <c r="O27" s="47">
        <f t="shared" ref="O27" si="8">N27+1</f>
        <v>10</v>
      </c>
      <c r="P27" s="47">
        <f t="shared" ref="P27" si="9">O27+1</f>
        <v>11</v>
      </c>
      <c r="Q27" s="47">
        <f t="shared" ref="Q27" si="10">P27+1</f>
        <v>12</v>
      </c>
      <c r="R27" s="47">
        <f t="shared" ref="R27" si="11">Q27+1</f>
        <v>13</v>
      </c>
      <c r="S27" s="47">
        <f t="shared" ref="S27" si="12">R27+1</f>
        <v>14</v>
      </c>
      <c r="T27" s="47">
        <f t="shared" ref="T27" si="13">S27+1</f>
        <v>15</v>
      </c>
      <c r="U27" s="47">
        <f t="shared" ref="U27" si="14">T27+1</f>
        <v>16</v>
      </c>
      <c r="V27" s="47">
        <f t="shared" ref="V27" si="15">U27+1</f>
        <v>17</v>
      </c>
      <c r="W27" s="47">
        <f t="shared" ref="W27" si="16">V27+1</f>
        <v>18</v>
      </c>
      <c r="X27" s="47">
        <f t="shared" ref="X27" si="17">W27+1</f>
        <v>19</v>
      </c>
      <c r="Y27" s="47">
        <f t="shared" ref="Y27" si="18">X27+1</f>
        <v>20</v>
      </c>
      <c r="Z27" s="47">
        <f t="shared" ref="Z27" si="19">Y27+1</f>
        <v>21</v>
      </c>
      <c r="AA27" s="47">
        <f t="shared" ref="AA27" si="20">Z27+1</f>
        <v>22</v>
      </c>
      <c r="AB27" s="47">
        <f t="shared" ref="AB27" si="21">AA27+1</f>
        <v>23</v>
      </c>
      <c r="AC27" s="47">
        <f t="shared" ref="AC27" si="22">AB27+1</f>
        <v>24</v>
      </c>
      <c r="AD27" s="45">
        <f t="shared" ref="AD27" si="23">AC27+1</f>
        <v>25</v>
      </c>
    </row>
    <row r="28" spans="2:40" s="1" customFormat="1" x14ac:dyDescent="0.2">
      <c r="C28" s="234" t="s">
        <v>16</v>
      </c>
      <c r="D28" s="235"/>
      <c r="E28" s="236"/>
      <c r="F28" s="48">
        <f>$E$22</f>
        <v>3</v>
      </c>
      <c r="G28" s="206">
        <f>IF($E$23="oui",IF($E$18+1-G27&gt;0,$E$22,0),IF($E$18+1-G27&gt;0,"compléter!",0))</f>
        <v>3</v>
      </c>
      <c r="H28" s="206">
        <f t="shared" ref="H28:AD28" si="24">IF($E$23="oui",IF($E$18+1-H27&gt;0,$E$22,0),IF($E$18+1-H27&gt;0,"compléter!",0))</f>
        <v>3</v>
      </c>
      <c r="I28" s="206">
        <f t="shared" si="24"/>
        <v>3</v>
      </c>
      <c r="J28" s="206">
        <f t="shared" si="24"/>
        <v>3</v>
      </c>
      <c r="K28" s="206">
        <f t="shared" si="24"/>
        <v>3</v>
      </c>
      <c r="L28" s="206">
        <f t="shared" si="24"/>
        <v>3</v>
      </c>
      <c r="M28" s="206">
        <f t="shared" si="24"/>
        <v>3</v>
      </c>
      <c r="N28" s="206">
        <f t="shared" si="24"/>
        <v>3</v>
      </c>
      <c r="O28" s="206">
        <f t="shared" si="24"/>
        <v>3</v>
      </c>
      <c r="P28" s="206">
        <f t="shared" si="24"/>
        <v>0</v>
      </c>
      <c r="Q28" s="206">
        <f t="shared" si="24"/>
        <v>0</v>
      </c>
      <c r="R28" s="206">
        <f t="shared" si="24"/>
        <v>0</v>
      </c>
      <c r="S28" s="206">
        <f t="shared" si="24"/>
        <v>0</v>
      </c>
      <c r="T28" s="206">
        <f t="shared" si="24"/>
        <v>0</v>
      </c>
      <c r="U28" s="206">
        <f t="shared" si="24"/>
        <v>0</v>
      </c>
      <c r="V28" s="206">
        <f t="shared" si="24"/>
        <v>0</v>
      </c>
      <c r="W28" s="206">
        <f t="shared" si="24"/>
        <v>0</v>
      </c>
      <c r="X28" s="206">
        <f t="shared" si="24"/>
        <v>0</v>
      </c>
      <c r="Y28" s="206">
        <f t="shared" si="24"/>
        <v>0</v>
      </c>
      <c r="Z28" s="206">
        <f t="shared" si="24"/>
        <v>0</v>
      </c>
      <c r="AA28" s="206">
        <f t="shared" si="24"/>
        <v>0</v>
      </c>
      <c r="AB28" s="206">
        <f t="shared" si="24"/>
        <v>0</v>
      </c>
      <c r="AC28" s="206">
        <f t="shared" si="24"/>
        <v>0</v>
      </c>
      <c r="AD28" s="207">
        <f t="shared" si="24"/>
        <v>0</v>
      </c>
      <c r="AE28" s="49"/>
      <c r="AF28" s="49"/>
      <c r="AG28" s="49"/>
      <c r="AH28" s="49"/>
      <c r="AI28" s="49"/>
      <c r="AJ28" s="49"/>
      <c r="AK28" s="49"/>
      <c r="AL28" s="49"/>
      <c r="AM28" s="49"/>
      <c r="AN28" s="49"/>
    </row>
    <row r="30" spans="2:40" x14ac:dyDescent="0.2">
      <c r="L30" s="50"/>
    </row>
    <row r="33" spans="2:22" ht="15.75" x14ac:dyDescent="0.2">
      <c r="B33" s="225" t="s">
        <v>38</v>
      </c>
      <c r="C33" s="226"/>
      <c r="D33" s="226"/>
      <c r="E33" s="227"/>
      <c r="G33" s="225" t="s">
        <v>52</v>
      </c>
      <c r="H33" s="226"/>
      <c r="I33" s="227"/>
      <c r="J33" s="24"/>
    </row>
    <row r="34" spans="2:22" x14ac:dyDescent="0.2">
      <c r="B34" s="1"/>
      <c r="C34" s="1"/>
      <c r="D34" s="1"/>
      <c r="E34" s="1"/>
      <c r="G34" s="1"/>
      <c r="H34" s="1"/>
      <c r="I34" s="1"/>
      <c r="J34" s="24"/>
    </row>
    <row r="35" spans="2:22" x14ac:dyDescent="0.2">
      <c r="B35" s="51"/>
      <c r="C35" s="183"/>
      <c r="D35" s="12"/>
      <c r="E35" s="13"/>
      <c r="G35" s="11"/>
      <c r="H35" s="12"/>
      <c r="I35" s="13"/>
      <c r="J35" s="24"/>
    </row>
    <row r="36" spans="2:22" x14ac:dyDescent="0.2">
      <c r="B36" s="52"/>
      <c r="C36" s="25" t="s">
        <v>39</v>
      </c>
      <c r="D36" s="27" t="str">
        <f>IF($E$22=0,"",IF($G$28="compléter!","",IF($E$22&lt;0,"Pas d'économie!",'Calcul PRI'!L9)))</f>
        <v>plus de 3 ans</v>
      </c>
      <c r="E36" s="28"/>
      <c r="G36" s="14"/>
      <c r="H36" s="25" t="s">
        <v>53</v>
      </c>
      <c r="I36" s="26">
        <f>IF($E$22=0,"",IF($G$28="compléter!","",IF($E$22&lt;0,"Pas d'économie!",'Calcul TRI'!M9)))</f>
        <v>0.21833447979689824</v>
      </c>
      <c r="J36" s="24"/>
    </row>
    <row r="37" spans="2:22" x14ac:dyDescent="0.2">
      <c r="B37" s="53"/>
      <c r="C37" s="18"/>
      <c r="D37" s="18"/>
      <c r="E37" s="19"/>
      <c r="G37" s="17"/>
      <c r="H37" s="18"/>
      <c r="I37" s="19"/>
      <c r="J37" s="24"/>
    </row>
    <row r="40" spans="2:22" s="1" customFormat="1" ht="20.100000000000001" customHeight="1" x14ac:dyDescent="0.2">
      <c r="B40" s="55" t="s">
        <v>15</v>
      </c>
      <c r="C40" s="222" t="str">
        <f>IF(OR(E16=0,E18=0,E20=0),"Compléter toutes les données nécessaires!",IF($E$22&lt;=0,"Compléter correctement les économies ! Les économies doivent être supérieures à 0 !",IF(IRR="","",IF($D$36="moins de 3 ans","Pas de déduction majorée thématique applicable",IF(IRR&gt;0.13,"Déduction majorée thématique applicable seulement aux petites entreprises","Déduction majorée thématique applicable à toutes les entreprises")))))</f>
        <v>Déduction majorée thématique applicable seulement aux petites entreprises</v>
      </c>
      <c r="D40" s="223"/>
      <c r="E40" s="223"/>
      <c r="F40" s="223"/>
      <c r="G40" s="223"/>
      <c r="H40" s="223"/>
      <c r="I40" s="223"/>
      <c r="J40" s="223"/>
      <c r="K40" s="223"/>
      <c r="L40" s="224"/>
      <c r="V40" s="37"/>
    </row>
    <row r="41" spans="2:22" s="1" customFormat="1" ht="20.100000000000001" customHeight="1" x14ac:dyDescent="0.2">
      <c r="B41" s="56" t="str">
        <f>IF(C40="Complétez toutes les données nécessaires!","",IF(IRR="","","Motif:"))</f>
        <v>Motif:</v>
      </c>
      <c r="C41" s="222" t="str">
        <f>IF(C40="Complétez toutes les données!","",IF(IRR="","",IF($I$36="","",IF(TRI="moins de 3 ans","La PRI doit être de 3 ans minimum",IF(IRR&gt;0.13,"Le TRI ne peut pas dépasser 13 % pour les grandes et moyennes entreprises","")))))</f>
        <v>Le TRI ne peut pas dépasser 13 % pour les grandes et moyennes entreprises</v>
      </c>
      <c r="D41" s="223"/>
      <c r="E41" s="223"/>
      <c r="F41" s="223"/>
      <c r="G41" s="223"/>
      <c r="H41" s="223"/>
      <c r="I41" s="223"/>
      <c r="J41" s="223"/>
      <c r="K41" s="223"/>
      <c r="L41" s="224"/>
      <c r="V41" s="37"/>
    </row>
  </sheetData>
  <sheetProtection algorithmName="SHA-512" hashValue="GPm7iqErSo+qxbNbNWquNPd1lusljo/Ls7TkQ79kGC6VRneP/9HXi8UjuZBZ0kzXtnYGAYvYSKfuZmrhw2y0Xg==" saltValue="5XcEocxCTJb9/GLu0ywH5g==" spinCount="100000" sheet="1" objects="1" scenarios="1" selectLockedCells="1"/>
  <mergeCells count="10">
    <mergeCell ref="C41:L41"/>
    <mergeCell ref="B33:E33"/>
    <mergeCell ref="G33:I33"/>
    <mergeCell ref="F26:AD26"/>
    <mergeCell ref="B2:U2"/>
    <mergeCell ref="B12:F12"/>
    <mergeCell ref="C28:E28"/>
    <mergeCell ref="C40:L40"/>
    <mergeCell ref="B8:U8"/>
    <mergeCell ref="B9:U9"/>
  </mergeCells>
  <conditionalFormatting sqref="C40:C41">
    <cfRule type="cellIs" dxfId="32" priority="2" operator="equal">
      <formula>"Vul de besparingen correct in ! Besparingen zijn negatief !"</formula>
    </cfRule>
    <cfRule type="cellIs" dxfId="31" priority="3" operator="equal">
      <formula>"Enkel thematische investeringsaftrek voor kleine ondernemingen"</formula>
    </cfRule>
    <cfRule type="cellIs" dxfId="30" priority="4" operator="equal">
      <formula>"Geen thematische investeringsaftrek"</formula>
    </cfRule>
  </conditionalFormatting>
  <conditionalFormatting sqref="D36">
    <cfRule type="cellIs" dxfId="29" priority="20" stopIfTrue="1" operator="equal">
      <formula>"3 ans exactement"</formula>
    </cfRule>
    <cfRule type="cellIs" dxfId="28" priority="21" stopIfTrue="1" operator="equal">
      <formula>"moins de 3 ans"</formula>
    </cfRule>
    <cfRule type="cellIs" dxfId="27" priority="22" operator="equal">
      <formula>"plus de 3 ans"</formula>
    </cfRule>
  </conditionalFormatting>
  <conditionalFormatting sqref="E21">
    <cfRule type="cellIs" dxfId="26" priority="19" operator="notEqual">
      <formula>0.25</formula>
    </cfRule>
  </conditionalFormatting>
  <conditionalFormatting sqref="E23">
    <cfRule type="cellIs" dxfId="25" priority="16" operator="equal">
      <formula>"nee"</formula>
    </cfRule>
  </conditionalFormatting>
  <conditionalFormatting sqref="G28:AD28">
    <cfRule type="cellIs" dxfId="24" priority="1" operator="equal">
      <formula>0</formula>
    </cfRule>
    <cfRule type="cellIs" dxfId="23" priority="28" operator="equal">
      <formula>"compléter!"</formula>
    </cfRule>
    <cfRule type="expression" dxfId="22" priority="29">
      <formula>AND((#REF!-G$28)&lt;&gt;0,G$28&lt;&gt;0)</formula>
    </cfRule>
  </conditionalFormatting>
  <conditionalFormatting sqref="I36">
    <cfRule type="cellIs" dxfId="21" priority="26" stopIfTrue="1" operator="greaterThan">
      <formula>0.13</formula>
    </cfRule>
    <cfRule type="cellIs" dxfId="20" priority="27" operator="lessThan">
      <formula>0.13</formula>
    </cfRule>
  </conditionalFormatting>
  <dataValidations count="3">
    <dataValidation type="list" allowBlank="1" showInputMessage="1" showErrorMessage="1" sqref="E23" xr:uid="{99711712-844D-4AA5-B89A-ED968658F7A8}">
      <formula1>"oui,non"</formula1>
    </dataValidation>
    <dataValidation type="list" allowBlank="1" showInputMessage="1" showErrorMessage="1" sqref="E14" xr:uid="{71566121-1F23-47A6-813D-9DFD0BBA888E}">
      <formula1>"petite société, pas petite société"</formula1>
    </dataValidation>
    <dataValidation type="list" allowBlank="1" showInputMessage="1" showErrorMessage="1" sqref="E13" xr:uid="{103CA03A-B7F4-419A-8187-ED04B96361A5}">
      <formula1>"2025,2026 ou après"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C293-759E-47B0-BD45-10322EB93E97}">
  <dimension ref="A1:AE55"/>
  <sheetViews>
    <sheetView workbookViewId="0">
      <selection activeCell="L36" sqref="L36"/>
    </sheetView>
  </sheetViews>
  <sheetFormatPr baseColWidth="10" defaultColWidth="9.140625" defaultRowHeight="12.75" x14ac:dyDescent="0.2"/>
  <cols>
    <col min="1" max="1" width="17.42578125" customWidth="1"/>
    <col min="2" max="2" width="6.5703125" customWidth="1"/>
    <col min="3" max="3" width="14.28515625" customWidth="1"/>
    <col min="4" max="4" width="18" style="24" customWidth="1"/>
    <col min="5" max="5" width="10.140625" customWidth="1"/>
    <col min="6" max="6" width="10.28515625" bestFit="1" customWidth="1"/>
    <col min="7" max="9" width="10.5703125" customWidth="1"/>
    <col min="10" max="10" width="5.7109375" customWidth="1"/>
    <col min="11" max="11" width="6.140625" customWidth="1"/>
    <col min="12" max="12" width="5.7109375" customWidth="1"/>
    <col min="13" max="13" width="7.5703125" customWidth="1"/>
    <col min="14" max="18" width="5.7109375" customWidth="1"/>
    <col min="19" max="19" width="6.85546875" customWidth="1"/>
    <col min="20" max="29" width="5.7109375" customWidth="1"/>
  </cols>
  <sheetData>
    <row r="1" spans="1:21" s="1" customFormat="1" ht="25.5" customHeight="1" thickBot="1" x14ac:dyDescent="0.25">
      <c r="A1" s="231" t="s">
        <v>40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3"/>
    </row>
    <row r="2" spans="1:21" s="1" customFormat="1" x14ac:dyDescent="0.2">
      <c r="D2" s="2"/>
    </row>
    <row r="3" spans="1:21" s="1" customFormat="1" ht="20.100000000000001" customHeight="1" x14ac:dyDescent="0.2">
      <c r="A3" s="243" t="s">
        <v>17</v>
      </c>
      <c r="B3" s="244"/>
      <c r="C3" s="244"/>
      <c r="D3" s="244"/>
      <c r="E3" s="245"/>
      <c r="H3" s="225" t="s">
        <v>41</v>
      </c>
      <c r="I3" s="226"/>
      <c r="J3" s="226"/>
      <c r="K3" s="226"/>
      <c r="L3" s="226"/>
      <c r="M3" s="226"/>
      <c r="N3" s="227"/>
      <c r="P3" s="154"/>
      <c r="Q3" s="154"/>
      <c r="R3" s="154"/>
      <c r="S3" s="154"/>
      <c r="T3" s="154"/>
    </row>
    <row r="4" spans="1:21" s="1" customFormat="1" x14ac:dyDescent="0.2">
      <c r="A4" s="246"/>
      <c r="B4" s="246"/>
      <c r="C4" s="246"/>
      <c r="D4" s="246"/>
      <c r="E4" s="246"/>
      <c r="P4" s="154"/>
      <c r="Q4" s="154"/>
      <c r="R4" s="154"/>
      <c r="S4" s="154"/>
      <c r="T4" s="154"/>
    </row>
    <row r="5" spans="1:21" s="1" customFormat="1" x14ac:dyDescent="0.2">
      <c r="A5" s="58"/>
      <c r="B5" s="59"/>
      <c r="C5" s="60" t="str">
        <f>Données!D16</f>
        <v>Investissement</v>
      </c>
      <c r="D5" s="6">
        <f>Données!E16</f>
        <v>10</v>
      </c>
      <c r="E5" s="61" t="str">
        <f>Données!F16</f>
        <v>k€</v>
      </c>
      <c r="H5" s="62"/>
      <c r="I5" s="63"/>
      <c r="J5" s="63"/>
      <c r="K5" s="63"/>
      <c r="L5" s="63"/>
      <c r="M5" s="64"/>
      <c r="N5" s="65"/>
      <c r="P5" s="154"/>
      <c r="Q5" s="154"/>
      <c r="R5" s="154"/>
      <c r="S5" s="154"/>
      <c r="T5" s="154"/>
    </row>
    <row r="6" spans="1:21" s="1" customFormat="1" x14ac:dyDescent="0.2">
      <c r="A6" s="66"/>
      <c r="B6" s="67"/>
      <c r="C6" s="68" t="str">
        <f>Données!D17</f>
        <v>coûts d'installation</v>
      </c>
      <c r="D6" s="7">
        <f>Données!E17</f>
        <v>1</v>
      </c>
      <c r="E6" s="69" t="str">
        <f>Données!F17</f>
        <v>k€</v>
      </c>
      <c r="H6" s="70"/>
      <c r="I6" s="71"/>
      <c r="J6" s="71"/>
      <c r="K6" s="73" t="s">
        <v>42</v>
      </c>
      <c r="L6" s="265" t="str">
        <f>E28</f>
        <v>plus de 3 ans</v>
      </c>
      <c r="M6" s="265"/>
      <c r="N6" s="266"/>
      <c r="P6" s="154"/>
      <c r="Q6" s="154"/>
      <c r="R6" s="154"/>
      <c r="S6" s="154"/>
      <c r="T6" s="154"/>
    </row>
    <row r="7" spans="1:21" s="1" customFormat="1" x14ac:dyDescent="0.2">
      <c r="A7" s="66"/>
      <c r="B7" s="67"/>
      <c r="C7" s="74" t="str">
        <f>Données!D18</f>
        <v>Durée de vie</v>
      </c>
      <c r="D7" s="10">
        <f>Données!E18</f>
        <v>10</v>
      </c>
      <c r="E7" s="69" t="str">
        <f>Données!F18</f>
        <v>ans</v>
      </c>
      <c r="H7" s="70"/>
      <c r="I7" s="155"/>
      <c r="J7" s="155"/>
      <c r="K7" s="155"/>
      <c r="L7" s="155"/>
      <c r="M7" s="156"/>
      <c r="N7" s="157"/>
      <c r="P7" s="154"/>
      <c r="Q7" s="154"/>
      <c r="R7" s="154"/>
      <c r="S7" s="154"/>
      <c r="T7" s="154"/>
    </row>
    <row r="8" spans="1:21" s="1" customFormat="1" x14ac:dyDescent="0.2">
      <c r="A8" s="66"/>
      <c r="B8" s="67"/>
      <c r="C8" s="74" t="str">
        <f>Données!D22</f>
        <v>Economie nette année 1</v>
      </c>
      <c r="D8" s="7">
        <f>Données!E22</f>
        <v>3</v>
      </c>
      <c r="E8" s="69" t="str">
        <f>Données!F22</f>
        <v>k€</v>
      </c>
      <c r="H8" s="11"/>
      <c r="I8" s="12"/>
      <c r="J8" s="12"/>
      <c r="K8" s="12"/>
      <c r="L8" s="12"/>
      <c r="M8" s="79"/>
      <c r="N8" s="13"/>
      <c r="P8" s="154"/>
      <c r="Q8" s="154"/>
      <c r="R8" s="154"/>
      <c r="S8" s="154"/>
      <c r="T8" s="154"/>
    </row>
    <row r="9" spans="1:21" s="1" customFormat="1" x14ac:dyDescent="0.2">
      <c r="A9" s="66"/>
      <c r="B9" s="67"/>
      <c r="C9" s="68" t="str">
        <f>Données!D19</f>
        <v>Valeur résiduelle en fin de vie</v>
      </c>
      <c r="D9" s="7">
        <f>Données!E19</f>
        <v>1</v>
      </c>
      <c r="E9" s="69" t="str">
        <f>Données!F19</f>
        <v>k€</v>
      </c>
      <c r="H9" s="14"/>
      <c r="I9" s="80"/>
      <c r="J9" s="80"/>
      <c r="K9" s="25" t="s">
        <v>39</v>
      </c>
      <c r="L9" s="272" t="str">
        <f>E46</f>
        <v>plus de 3 ans</v>
      </c>
      <c r="M9" s="272"/>
      <c r="N9" s="273"/>
      <c r="P9" s="154"/>
      <c r="Q9" s="154"/>
      <c r="R9" s="154"/>
      <c r="S9" s="154"/>
      <c r="T9" s="154"/>
    </row>
    <row r="10" spans="1:21" s="1" customFormat="1" x14ac:dyDescent="0.2">
      <c r="A10" s="66"/>
      <c r="B10" s="67"/>
      <c r="C10" s="68" t="str">
        <f>Données!D20</f>
        <v>Durée d'amortissement</v>
      </c>
      <c r="D10" s="16">
        <f>Données!E20</f>
        <v>10</v>
      </c>
      <c r="E10" s="69" t="str">
        <f>Données!F20</f>
        <v>ans</v>
      </c>
      <c r="H10" s="17"/>
      <c r="I10" s="18"/>
      <c r="J10" s="18"/>
      <c r="K10" s="18"/>
      <c r="L10" s="18"/>
      <c r="M10" s="82"/>
      <c r="N10" s="19"/>
      <c r="P10" s="154"/>
      <c r="Q10" s="154"/>
      <c r="R10" s="154"/>
      <c r="S10" s="154"/>
      <c r="T10" s="154"/>
    </row>
    <row r="11" spans="1:21" s="1" customFormat="1" x14ac:dyDescent="0.2">
      <c r="A11" s="66"/>
      <c r="B11" s="67"/>
      <c r="C11" s="68" t="s">
        <v>21</v>
      </c>
      <c r="D11" s="16"/>
      <c r="E11" s="69"/>
      <c r="P11" s="154"/>
      <c r="Q11" s="154"/>
      <c r="R11" s="154"/>
      <c r="S11" s="154"/>
      <c r="T11" s="154"/>
    </row>
    <row r="12" spans="1:21" s="1" customFormat="1" x14ac:dyDescent="0.2">
      <c r="A12" s="83"/>
      <c r="B12" s="84"/>
      <c r="C12" s="85" t="str">
        <f>Données!D21</f>
        <v>Impôt des sociétés</v>
      </c>
      <c r="D12" s="57">
        <f>Données!E21</f>
        <v>0.25</v>
      </c>
      <c r="E12" s="86"/>
      <c r="Q12" s="5"/>
      <c r="R12" s="5"/>
      <c r="U12" s="5"/>
    </row>
    <row r="13" spans="1:21" s="1" customFormat="1" x14ac:dyDescent="0.2">
      <c r="A13" s="5"/>
      <c r="D13" s="20"/>
      <c r="Q13" s="5"/>
      <c r="R13" s="5"/>
      <c r="U13" s="5"/>
    </row>
    <row r="14" spans="1:21" s="1" customFormat="1" x14ac:dyDescent="0.2">
      <c r="D14" s="21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s="1" customFormat="1" x14ac:dyDescent="0.2">
      <c r="A15" s="5" t="s">
        <v>46</v>
      </c>
      <c r="D15" s="21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21" s="1" customFormat="1" x14ac:dyDescent="0.2">
      <c r="D16" s="2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31" s="1" customFormat="1" ht="20.100000000000001" customHeight="1" x14ac:dyDescent="0.2">
      <c r="A17" s="247" t="s">
        <v>43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9"/>
    </row>
    <row r="18" spans="1:31" s="1" customFormat="1" x14ac:dyDescent="0.2">
      <c r="D18" s="2"/>
      <c r="F18" s="87"/>
      <c r="G18" s="87"/>
      <c r="H18" s="87"/>
    </row>
    <row r="19" spans="1:31" s="1" customFormat="1" x14ac:dyDescent="0.2">
      <c r="D19" s="2"/>
      <c r="E19" s="228" t="s">
        <v>19</v>
      </c>
      <c r="F19" s="229"/>
      <c r="G19" s="229"/>
      <c r="H19" s="229"/>
      <c r="I19" s="230"/>
    </row>
    <row r="20" spans="1:31" s="1" customFormat="1" x14ac:dyDescent="0.2">
      <c r="D20" s="2"/>
      <c r="E20" s="46">
        <v>0</v>
      </c>
      <c r="F20" s="47">
        <v>1</v>
      </c>
      <c r="G20" s="47">
        <v>2</v>
      </c>
      <c r="H20" s="47">
        <v>3</v>
      </c>
      <c r="I20" s="45">
        <v>4</v>
      </c>
    </row>
    <row r="21" spans="1:31" s="1" customFormat="1" x14ac:dyDescent="0.2">
      <c r="B21" s="254" t="s">
        <v>6</v>
      </c>
      <c r="C21" s="255"/>
      <c r="D21" s="256"/>
      <c r="E21" s="88">
        <f>-(D5)</f>
        <v>-10</v>
      </c>
      <c r="F21" s="89"/>
      <c r="G21" s="89"/>
      <c r="H21" s="89"/>
      <c r="I21" s="90"/>
    </row>
    <row r="22" spans="1:31" s="1" customFormat="1" x14ac:dyDescent="0.2">
      <c r="B22" s="257" t="s">
        <v>10</v>
      </c>
      <c r="C22" s="258"/>
      <c r="D22" s="259"/>
      <c r="E22" s="93"/>
      <c r="F22" s="94">
        <f>IF($D$7=F20,$D$9,0)</f>
        <v>0</v>
      </c>
      <c r="G22" s="94">
        <f t="shared" ref="G22:I22" si="0">IF($D$7=G20,$D$9,0)</f>
        <v>0</v>
      </c>
      <c r="H22" s="94">
        <f t="shared" si="0"/>
        <v>0</v>
      </c>
      <c r="I22" s="95">
        <f t="shared" si="0"/>
        <v>0</v>
      </c>
    </row>
    <row r="23" spans="1:31" s="1" customFormat="1" x14ac:dyDescent="0.2">
      <c r="B23" s="257" t="s">
        <v>18</v>
      </c>
      <c r="C23" s="258"/>
      <c r="D23" s="259"/>
      <c r="E23" s="96">
        <f>-D6</f>
        <v>-1</v>
      </c>
      <c r="F23" s="94"/>
      <c r="G23" s="94"/>
      <c r="H23" s="94"/>
      <c r="I23" s="95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</row>
    <row r="24" spans="1:31" s="1" customFormat="1" x14ac:dyDescent="0.2">
      <c r="B24" s="274" t="s">
        <v>16</v>
      </c>
      <c r="C24" s="275"/>
      <c r="D24" s="276"/>
      <c r="E24" s="48"/>
      <c r="F24" s="97">
        <f>'Calcul TRI'!F24</f>
        <v>3</v>
      </c>
      <c r="G24" s="97">
        <f>'Calcul TRI'!G24</f>
        <v>3</v>
      </c>
      <c r="H24" s="97">
        <f>'Calcul TRI'!H24</f>
        <v>3</v>
      </c>
      <c r="I24" s="98">
        <f>'Calcul TRI'!I24</f>
        <v>3</v>
      </c>
      <c r="J24" s="22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</row>
    <row r="25" spans="1:31" s="1" customFormat="1" x14ac:dyDescent="0.2">
      <c r="B25" s="234" t="s">
        <v>24</v>
      </c>
      <c r="C25" s="235"/>
      <c r="D25" s="236"/>
      <c r="E25" s="99">
        <f>SUM(E21:E24)</f>
        <v>-11</v>
      </c>
      <c r="F25" s="100">
        <f t="shared" ref="F25:I25" si="1">SUM(F21:F24)</f>
        <v>3</v>
      </c>
      <c r="G25" s="100">
        <f t="shared" si="1"/>
        <v>3</v>
      </c>
      <c r="H25" s="100">
        <f t="shared" si="1"/>
        <v>3</v>
      </c>
      <c r="I25" s="101">
        <f t="shared" si="1"/>
        <v>3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</row>
    <row r="26" spans="1:31" s="1" customFormat="1" x14ac:dyDescent="0.2">
      <c r="B26" s="260" t="s">
        <v>25</v>
      </c>
      <c r="C26" s="261"/>
      <c r="D26" s="262"/>
      <c r="E26" s="158">
        <f>E25</f>
        <v>-11</v>
      </c>
      <c r="F26" s="159">
        <f>SUM($E25:F25)</f>
        <v>-8</v>
      </c>
      <c r="G26" s="159">
        <f>SUM($E25:G25)</f>
        <v>-5</v>
      </c>
      <c r="H26" s="159">
        <f>SUM($E25:H25)</f>
        <v>-2</v>
      </c>
      <c r="I26" s="160">
        <f>SUM($E25:I25)</f>
        <v>1</v>
      </c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</row>
    <row r="27" spans="1:31" s="1" customFormat="1" x14ac:dyDescent="0.2">
      <c r="C27" s="92"/>
      <c r="D27" s="92"/>
      <c r="E27" s="92"/>
      <c r="F27" s="161"/>
      <c r="G27" s="161"/>
      <c r="H27" s="161"/>
      <c r="I27" s="161"/>
      <c r="J27" s="161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 s="87" customFormat="1" x14ac:dyDescent="0.2">
      <c r="B28" s="263" t="s">
        <v>45</v>
      </c>
      <c r="C28" s="264"/>
      <c r="D28" s="264"/>
      <c r="E28" s="270" t="str">
        <f>IF(D7=0,"",IF(H26&lt;0,"plus de 3 ans",IF(H26&gt;0,"moins de 3 ans","3 ans exactement")))</f>
        <v>plus de 3 ans</v>
      </c>
      <c r="F28" s="271"/>
    </row>
    <row r="29" spans="1:31" s="1" customFormat="1" x14ac:dyDescent="0.2">
      <c r="E29" s="2"/>
      <c r="F29" s="102"/>
      <c r="G29" s="102"/>
      <c r="H29" s="102"/>
      <c r="I29" s="102"/>
      <c r="J29" s="102"/>
    </row>
    <row r="30" spans="1:31" s="1" customFormat="1" x14ac:dyDescent="0.2">
      <c r="D30" s="126"/>
    </row>
    <row r="31" spans="1:31" s="127" customFormat="1" ht="20.100000000000001" customHeight="1" x14ac:dyDescent="0.2">
      <c r="A31" s="225" t="s">
        <v>44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7"/>
    </row>
    <row r="32" spans="1:31" s="1" customFormat="1" x14ac:dyDescent="0.2">
      <c r="A32" s="87"/>
      <c r="B32" s="87"/>
      <c r="D32" s="126"/>
      <c r="G32" s="87"/>
    </row>
    <row r="33" spans="1:30" s="1" customFormat="1" x14ac:dyDescent="0.2">
      <c r="D33" s="128"/>
      <c r="E33" s="267" t="s">
        <v>19</v>
      </c>
      <c r="F33" s="268"/>
      <c r="G33" s="268"/>
      <c r="H33" s="268"/>
      <c r="I33" s="269"/>
    </row>
    <row r="34" spans="1:30" s="1" customFormat="1" x14ac:dyDescent="0.2">
      <c r="D34" s="126"/>
      <c r="E34" s="122">
        <v>0</v>
      </c>
      <c r="F34" s="123">
        <v>1</v>
      </c>
      <c r="G34" s="123">
        <v>2</v>
      </c>
      <c r="H34" s="123">
        <v>3</v>
      </c>
      <c r="I34" s="124">
        <v>4</v>
      </c>
    </row>
    <row r="35" spans="1:30" s="1" customFormat="1" x14ac:dyDescent="0.2">
      <c r="B35" s="254" t="s">
        <v>6</v>
      </c>
      <c r="C35" s="255"/>
      <c r="D35" s="256"/>
      <c r="E35" s="113">
        <f>-(D5)</f>
        <v>-10</v>
      </c>
      <c r="F35" s="89"/>
      <c r="G35" s="89"/>
      <c r="H35" s="89"/>
      <c r="I35" s="90"/>
    </row>
    <row r="36" spans="1:30" s="1" customFormat="1" x14ac:dyDescent="0.2">
      <c r="B36" s="257" t="s">
        <v>10</v>
      </c>
      <c r="C36" s="258"/>
      <c r="D36" s="259"/>
      <c r="E36" s="93"/>
      <c r="F36" s="94">
        <f>IF($D$7=F34,$D$9,0)</f>
        <v>0</v>
      </c>
      <c r="G36" s="94">
        <f t="shared" ref="G36:I36" si="2">IF($D$7=G34,$D$9,0)</f>
        <v>0</v>
      </c>
      <c r="H36" s="94">
        <f t="shared" si="2"/>
        <v>0</v>
      </c>
      <c r="I36" s="95">
        <f t="shared" si="2"/>
        <v>0</v>
      </c>
    </row>
    <row r="37" spans="1:30" s="1" customFormat="1" x14ac:dyDescent="0.2">
      <c r="B37" s="257" t="s">
        <v>18</v>
      </c>
      <c r="C37" s="258"/>
      <c r="D37" s="259"/>
      <c r="E37" s="96">
        <f>-D6</f>
        <v>-1</v>
      </c>
      <c r="F37" s="129"/>
      <c r="G37" s="129"/>
      <c r="H37" s="129"/>
      <c r="I37" s="162"/>
    </row>
    <row r="38" spans="1:30" s="1" customFormat="1" x14ac:dyDescent="0.2">
      <c r="B38" s="257" t="s">
        <v>16</v>
      </c>
      <c r="C38" s="258"/>
      <c r="D38" s="259"/>
      <c r="E38" s="96"/>
      <c r="F38" s="94">
        <f>F24</f>
        <v>3</v>
      </c>
      <c r="G38" s="94">
        <f t="shared" ref="G38:I38" si="3">G24</f>
        <v>3</v>
      </c>
      <c r="H38" s="94">
        <f t="shared" si="3"/>
        <v>3</v>
      </c>
      <c r="I38" s="95">
        <f t="shared" si="3"/>
        <v>3</v>
      </c>
    </row>
    <row r="39" spans="1:30" s="1" customFormat="1" x14ac:dyDescent="0.2">
      <c r="B39" s="257" t="s">
        <v>20</v>
      </c>
      <c r="C39" s="258"/>
      <c r="D39" s="259"/>
      <c r="E39" s="96">
        <f>-E37*$D$12</f>
        <v>0.25</v>
      </c>
      <c r="F39" s="94">
        <f>-F38*$D$12</f>
        <v>-0.75</v>
      </c>
      <c r="G39" s="94">
        <f>-G38*$D$12</f>
        <v>-0.75</v>
      </c>
      <c r="H39" s="94">
        <f>-H38*$D$12</f>
        <v>-0.75</v>
      </c>
      <c r="I39" s="95">
        <f>-I38*$D$12</f>
        <v>-0.75</v>
      </c>
    </row>
    <row r="40" spans="1:30" s="1" customFormat="1" x14ac:dyDescent="0.2">
      <c r="B40" s="91"/>
      <c r="C40" s="92"/>
      <c r="D40" s="42" t="s">
        <v>21</v>
      </c>
      <c r="E40" s="96">
        <f>IF($D$11="",0,$D$11*$D$5*$D$12)</f>
        <v>0</v>
      </c>
      <c r="F40" s="94"/>
      <c r="G40" s="94"/>
      <c r="H40" s="94"/>
      <c r="I40" s="95"/>
    </row>
    <row r="41" spans="1:30" s="1" customFormat="1" x14ac:dyDescent="0.2">
      <c r="B41" s="257" t="s">
        <v>22</v>
      </c>
      <c r="C41" s="258"/>
      <c r="D41" s="259"/>
      <c r="E41" s="130"/>
      <c r="F41" s="131">
        <f>IF($D$10+1-F$34&gt;0,($D$5/$D$10),0)</f>
        <v>1</v>
      </c>
      <c r="G41" s="131">
        <f>IF($D$10+1-G$34&gt;0,($D$5/$D$10),0)</f>
        <v>1</v>
      </c>
      <c r="H41" s="131">
        <f>IF($D$10+1-H$34&gt;0,($D$5/$D$10),0)</f>
        <v>1</v>
      </c>
      <c r="I41" s="132">
        <f>IF($D$10+1-I$34&gt;0,($D$5/$D$10),0)</f>
        <v>1</v>
      </c>
    </row>
    <row r="42" spans="1:30" s="1" customFormat="1" x14ac:dyDescent="0.2">
      <c r="B42" s="274" t="s">
        <v>23</v>
      </c>
      <c r="C42" s="275"/>
      <c r="D42" s="276"/>
      <c r="E42" s="48"/>
      <c r="F42" s="97">
        <f>IF(F$41&gt;0,F41*$D$12,0)</f>
        <v>0.25</v>
      </c>
      <c r="G42" s="97">
        <f>IF(G$41&gt;0,G41*$D$12,0)</f>
        <v>0.25</v>
      </c>
      <c r="H42" s="97">
        <f>IF(H$41&gt;0,H41*$D$12,0)</f>
        <v>0.25</v>
      </c>
      <c r="I42" s="98">
        <f>IF(I$41&gt;0,I41*$D$12,0)</f>
        <v>0.25</v>
      </c>
    </row>
    <row r="43" spans="1:30" s="1" customFormat="1" x14ac:dyDescent="0.2">
      <c r="B43" s="234" t="s">
        <v>24</v>
      </c>
      <c r="C43" s="235"/>
      <c r="D43" s="236"/>
      <c r="E43" s="99">
        <f>SUM(E35:E42)</f>
        <v>-10.75</v>
      </c>
      <c r="F43" s="100">
        <f>SUM(F35:F42)-F41</f>
        <v>2.5</v>
      </c>
      <c r="G43" s="100">
        <f t="shared" ref="G43:I43" si="4">SUM(G35:G42)-G41</f>
        <v>2.5</v>
      </c>
      <c r="H43" s="100">
        <f t="shared" si="4"/>
        <v>2.5</v>
      </c>
      <c r="I43" s="101">
        <f t="shared" si="4"/>
        <v>2.5</v>
      </c>
    </row>
    <row r="44" spans="1:30" s="1" customFormat="1" x14ac:dyDescent="0.2">
      <c r="B44" s="234" t="s">
        <v>25</v>
      </c>
      <c r="C44" s="235"/>
      <c r="D44" s="236"/>
      <c r="E44" s="99">
        <f>E43</f>
        <v>-10.75</v>
      </c>
      <c r="F44" s="100">
        <f>SUM($E43:F43)</f>
        <v>-8.25</v>
      </c>
      <c r="G44" s="100">
        <f>SUM($E43:G43)</f>
        <v>-5.75</v>
      </c>
      <c r="H44" s="100">
        <f>SUM($E43:H43)</f>
        <v>-3.25</v>
      </c>
      <c r="I44" s="101">
        <f>SUM($E43:I43)</f>
        <v>-0.75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</row>
    <row r="45" spans="1:30" s="1" customFormat="1" x14ac:dyDescent="0.2">
      <c r="A45" s="87"/>
      <c r="B45" s="87"/>
      <c r="C45" s="87"/>
      <c r="D45" s="126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</row>
    <row r="46" spans="1:30" s="87" customFormat="1" x14ac:dyDescent="0.2">
      <c r="B46" s="250" t="s">
        <v>47</v>
      </c>
      <c r="C46" s="251"/>
      <c r="D46" s="251"/>
      <c r="E46" s="252" t="str">
        <f>IF(D7=0,"",IF(H44&lt;0,"plus de 3 ans",IF(H44&gt;0,"moins de 3 ans","3 ans exactement")))</f>
        <v>plus de 3 ans</v>
      </c>
      <c r="F46" s="253"/>
    </row>
    <row r="47" spans="1:30" s="1" customFormat="1" x14ac:dyDescent="0.2">
      <c r="C47" s="107">
        <v>0</v>
      </c>
      <c r="D47" s="2"/>
    </row>
    <row r="48" spans="1:30" x14ac:dyDescent="0.2">
      <c r="D48" s="23"/>
      <c r="E48" s="153"/>
    </row>
    <row r="49" spans="5:5" x14ac:dyDescent="0.2">
      <c r="E49" s="153"/>
    </row>
    <row r="50" spans="5:5" x14ac:dyDescent="0.2">
      <c r="E50" s="153"/>
    </row>
    <row r="51" spans="5:5" x14ac:dyDescent="0.2">
      <c r="E51" s="153"/>
    </row>
    <row r="52" spans="5:5" x14ac:dyDescent="0.2">
      <c r="E52" s="153"/>
    </row>
    <row r="53" spans="5:5" x14ac:dyDescent="0.2">
      <c r="E53" s="153"/>
    </row>
    <row r="54" spans="5:5" x14ac:dyDescent="0.2">
      <c r="E54" s="153"/>
    </row>
    <row r="55" spans="5:5" x14ac:dyDescent="0.2">
      <c r="E55" s="153"/>
    </row>
  </sheetData>
  <sheetProtection algorithmName="SHA-512" hashValue="4vKLHbbYxeNSzKqQUhd7a/iK9XZTVtsFzAR1QgU9JmRQmhXE2AXTHZE1qh0G8SeEkcHPGaJOC/4ueODs8oYTvg==" saltValue="DnPEutk6xZpZvuXgID//ag==" spinCount="100000" sheet="1" objects="1" scenarios="1" selectLockedCells="1"/>
  <mergeCells count="29">
    <mergeCell ref="E19:I19"/>
    <mergeCell ref="B26:D26"/>
    <mergeCell ref="B28:D28"/>
    <mergeCell ref="L6:N6"/>
    <mergeCell ref="B44:D44"/>
    <mergeCell ref="E33:I33"/>
    <mergeCell ref="E28:F28"/>
    <mergeCell ref="L9:N9"/>
    <mergeCell ref="B42:D42"/>
    <mergeCell ref="B43:D43"/>
    <mergeCell ref="A31:T31"/>
    <mergeCell ref="B21:D21"/>
    <mergeCell ref="B22:D22"/>
    <mergeCell ref="B23:D23"/>
    <mergeCell ref="B24:D24"/>
    <mergeCell ref="B25:D25"/>
    <mergeCell ref="B46:D46"/>
    <mergeCell ref="E46:F46"/>
    <mergeCell ref="B35:D35"/>
    <mergeCell ref="B36:D36"/>
    <mergeCell ref="B37:D37"/>
    <mergeCell ref="B38:D38"/>
    <mergeCell ref="B39:D39"/>
    <mergeCell ref="B41:D41"/>
    <mergeCell ref="A1:T1"/>
    <mergeCell ref="A3:E3"/>
    <mergeCell ref="H3:N3"/>
    <mergeCell ref="A4:E4"/>
    <mergeCell ref="A17:T17"/>
  </mergeCells>
  <conditionalFormatting sqref="D12">
    <cfRule type="cellIs" dxfId="19" priority="1" operator="notEqual">
      <formula>0.25</formula>
    </cfRule>
  </conditionalFormatting>
  <conditionalFormatting sqref="E28:F28">
    <cfRule type="cellIs" dxfId="18" priority="9" stopIfTrue="1" operator="equal">
      <formula>"3 ans exactement"</formula>
    </cfRule>
    <cfRule type="cellIs" dxfId="17" priority="10" stopIfTrue="1" operator="equal">
      <formula>"moins de 3 ans"</formula>
    </cfRule>
    <cfRule type="cellIs" dxfId="16" priority="11" operator="equal">
      <formula>"plus de 3 ans"</formula>
    </cfRule>
  </conditionalFormatting>
  <conditionalFormatting sqref="E46:F46">
    <cfRule type="cellIs" dxfId="15" priority="6" stopIfTrue="1" operator="equal">
      <formula>"3 ans exactement"</formula>
    </cfRule>
    <cfRule type="cellIs" dxfId="14" priority="7" stopIfTrue="1" operator="equal">
      <formula>"moins de 3 ans"</formula>
    </cfRule>
    <cfRule type="cellIs" dxfId="13" priority="8" operator="equal">
      <formula>"plus de 3 ans"</formula>
    </cfRule>
  </conditionalFormatting>
  <conditionalFormatting sqref="G24:I24">
    <cfRule type="expression" dxfId="12" priority="5">
      <formula>AND($F$24-G24 &lt;&gt;0,G24&lt;&gt;0)</formula>
    </cfRule>
  </conditionalFormatting>
  <conditionalFormatting sqref="G38:I38">
    <cfRule type="expression" dxfId="11" priority="26">
      <formula>AND($F$38-G38 &lt;&gt;0,G38&lt;&gt;0)</formula>
    </cfRule>
  </conditionalFormatting>
  <conditionalFormatting sqref="L6">
    <cfRule type="cellIs" dxfId="10" priority="23" stopIfTrue="1" operator="equal">
      <formula>"3 ans exactement"</formula>
    </cfRule>
    <cfRule type="cellIs" dxfId="9" priority="24" stopIfTrue="1" operator="equal">
      <formula>"moins de 3 ans"</formula>
    </cfRule>
    <cfRule type="cellIs" dxfId="8" priority="25" operator="equal">
      <formula>"plus de 3 ans"</formula>
    </cfRule>
  </conditionalFormatting>
  <conditionalFormatting sqref="L9">
    <cfRule type="cellIs" dxfId="7" priority="14" stopIfTrue="1" operator="equal">
      <formula>"3 ans exactement"</formula>
    </cfRule>
    <cfRule type="cellIs" dxfId="6" priority="15" stopIfTrue="1" operator="equal">
      <formula>"moins de 3 ans"</formula>
    </cfRule>
    <cfRule type="cellIs" dxfId="5" priority="16" operator="equal">
      <formula>"plus de 3 ans"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92"/>
  <sheetViews>
    <sheetView tabSelected="1" zoomScale="88" zoomScaleNormal="88" workbookViewId="0">
      <selection activeCell="C83" sqref="C83"/>
    </sheetView>
  </sheetViews>
  <sheetFormatPr baseColWidth="10" defaultColWidth="9.140625" defaultRowHeight="12.75" x14ac:dyDescent="0.2"/>
  <cols>
    <col min="1" max="1" width="17.42578125" customWidth="1"/>
    <col min="2" max="2" width="6.5703125" customWidth="1"/>
    <col min="3" max="3" width="14.28515625" customWidth="1"/>
    <col min="4" max="4" width="19.42578125" style="24" customWidth="1"/>
    <col min="5" max="30" width="15.28515625" customWidth="1"/>
  </cols>
  <sheetData>
    <row r="1" spans="1:21" s="1" customFormat="1" ht="25.5" customHeight="1" thickBot="1" x14ac:dyDescent="0.25">
      <c r="A1" s="231" t="s">
        <v>54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3"/>
    </row>
    <row r="2" spans="1:21" s="1" customFormat="1" x14ac:dyDescent="0.2">
      <c r="D2" s="2"/>
    </row>
    <row r="3" spans="1:21" s="1" customFormat="1" ht="20.100000000000001" customHeight="1" x14ac:dyDescent="0.2">
      <c r="A3" s="243" t="s">
        <v>17</v>
      </c>
      <c r="B3" s="244"/>
      <c r="C3" s="244"/>
      <c r="D3" s="244"/>
      <c r="E3" s="245"/>
      <c r="H3" s="225" t="s">
        <v>55</v>
      </c>
      <c r="I3" s="226"/>
      <c r="J3" s="226"/>
      <c r="K3" s="226"/>
      <c r="L3" s="226"/>
      <c r="M3" s="226"/>
      <c r="N3" s="227"/>
    </row>
    <row r="4" spans="1:21" s="1" customFormat="1" x14ac:dyDescent="0.2">
      <c r="A4" s="280"/>
      <c r="B4" s="280"/>
      <c r="C4" s="280"/>
      <c r="D4" s="280"/>
      <c r="E4" s="280"/>
    </row>
    <row r="5" spans="1:21" s="1" customFormat="1" x14ac:dyDescent="0.2">
      <c r="A5" s="58"/>
      <c r="B5" s="59"/>
      <c r="C5" s="60" t="str">
        <f>Données!D16</f>
        <v>Investissement</v>
      </c>
      <c r="D5" s="6">
        <f>Données!E16</f>
        <v>10</v>
      </c>
      <c r="E5" s="61" t="str">
        <f>Données!F16</f>
        <v>k€</v>
      </c>
      <c r="H5" s="62"/>
      <c r="I5" s="63"/>
      <c r="J5" s="63"/>
      <c r="K5" s="63"/>
      <c r="L5" s="63"/>
      <c r="M5" s="64"/>
      <c r="N5" s="65"/>
    </row>
    <row r="6" spans="1:21" s="1" customFormat="1" x14ac:dyDescent="0.2">
      <c r="A6" s="66"/>
      <c r="B6" s="67"/>
      <c r="C6" s="68" t="str">
        <f>Données!D17</f>
        <v>coûts d'installation</v>
      </c>
      <c r="D6" s="7">
        <f>Données!E17</f>
        <v>1</v>
      </c>
      <c r="E6" s="69" t="str">
        <f>Données!F17</f>
        <v>k€</v>
      </c>
      <c r="H6" s="70"/>
      <c r="I6" s="71"/>
      <c r="J6" s="72"/>
      <c r="K6" s="72"/>
      <c r="L6" s="73" t="s">
        <v>56</v>
      </c>
      <c r="M6" s="8">
        <f>C28</f>
        <v>0.24465365988621413</v>
      </c>
      <c r="N6" s="9"/>
    </row>
    <row r="7" spans="1:21" s="1" customFormat="1" x14ac:dyDescent="0.2">
      <c r="A7" s="66"/>
      <c r="B7" s="67"/>
      <c r="C7" s="74" t="str">
        <f>Données!D18</f>
        <v>Durée de vie</v>
      </c>
      <c r="D7" s="10">
        <f>Données!E18</f>
        <v>10</v>
      </c>
      <c r="E7" s="69" t="str">
        <f>Données!F18</f>
        <v>ans</v>
      </c>
      <c r="H7" s="75"/>
      <c r="I7" s="76"/>
      <c r="J7" s="76"/>
      <c r="K7" s="76"/>
      <c r="L7" s="76"/>
      <c r="M7" s="77"/>
      <c r="N7" s="78"/>
    </row>
    <row r="8" spans="1:21" s="1" customFormat="1" x14ac:dyDescent="0.2">
      <c r="A8" s="66"/>
      <c r="B8" s="67"/>
      <c r="C8" s="68" t="str">
        <f>Données!D22</f>
        <v>Economie nette année 1</v>
      </c>
      <c r="D8" s="7">
        <f>Données!E22</f>
        <v>3</v>
      </c>
      <c r="E8" s="69" t="str">
        <f>Données!F22</f>
        <v>k€</v>
      </c>
      <c r="H8" s="11"/>
      <c r="I8" s="12"/>
      <c r="J8" s="12"/>
      <c r="K8" s="12"/>
      <c r="L8" s="12"/>
      <c r="M8" s="79"/>
      <c r="N8" s="13"/>
    </row>
    <row r="9" spans="1:21" s="1" customFormat="1" x14ac:dyDescent="0.2">
      <c r="A9" s="66"/>
      <c r="B9" s="67"/>
      <c r="C9" s="68" t="str">
        <f>Données!D19</f>
        <v>Valeur résiduelle en fin de vie</v>
      </c>
      <c r="D9" s="7">
        <f>Données!E19</f>
        <v>1</v>
      </c>
      <c r="E9" s="69" t="str">
        <f>Données!F19</f>
        <v>k€</v>
      </c>
      <c r="H9" s="14"/>
      <c r="I9" s="80"/>
      <c r="J9" s="80"/>
      <c r="K9" s="80"/>
      <c r="L9" s="25" t="s">
        <v>53</v>
      </c>
      <c r="M9" s="15">
        <f>C64</f>
        <v>0.21833447979689824</v>
      </c>
      <c r="N9" s="81"/>
    </row>
    <row r="10" spans="1:21" s="1" customFormat="1" x14ac:dyDescent="0.2">
      <c r="A10" s="66"/>
      <c r="B10" s="67"/>
      <c r="C10" s="68" t="str">
        <f>Données!D20</f>
        <v>Durée d'amortissement</v>
      </c>
      <c r="D10" s="10">
        <f>Données!E20</f>
        <v>10</v>
      </c>
      <c r="E10" s="69" t="str">
        <f>Données!F20</f>
        <v>ans</v>
      </c>
      <c r="H10" s="17"/>
      <c r="I10" s="18"/>
      <c r="J10" s="18"/>
      <c r="K10" s="18"/>
      <c r="L10" s="18"/>
      <c r="M10" s="82"/>
      <c r="N10" s="19"/>
    </row>
    <row r="11" spans="1:21" s="1" customFormat="1" x14ac:dyDescent="0.2">
      <c r="A11" s="66"/>
      <c r="B11" s="67"/>
      <c r="C11" s="68" t="s">
        <v>21</v>
      </c>
      <c r="D11" s="10">
        <f>Données!E15</f>
        <v>0.3</v>
      </c>
      <c r="E11" s="69"/>
    </row>
    <row r="12" spans="1:21" s="1" customFormat="1" x14ac:dyDescent="0.2">
      <c r="A12" s="83"/>
      <c r="B12" s="84"/>
      <c r="C12" s="85" t="str">
        <f>Données!D21</f>
        <v>Impôt des sociétés</v>
      </c>
      <c r="D12" s="57">
        <f>Données!E21</f>
        <v>0.25</v>
      </c>
      <c r="E12" s="86"/>
      <c r="Q12" s="5"/>
      <c r="R12" s="5"/>
      <c r="U12" s="5"/>
    </row>
    <row r="13" spans="1:21" s="1" customFormat="1" x14ac:dyDescent="0.2">
      <c r="A13" s="22"/>
      <c r="D13" s="20"/>
      <c r="Q13" s="5"/>
      <c r="R13" s="5"/>
      <c r="U13" s="5"/>
    </row>
    <row r="14" spans="1:21" s="1" customFormat="1" x14ac:dyDescent="0.2">
      <c r="D14" s="21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s="1" customFormat="1" x14ac:dyDescent="0.2">
      <c r="A15" s="5" t="s">
        <v>57</v>
      </c>
      <c r="D15" s="21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21" s="1" customFormat="1" x14ac:dyDescent="0.2">
      <c r="D16" s="2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41" s="1" customFormat="1" ht="20.100000000000001" customHeight="1" x14ac:dyDescent="0.2">
      <c r="A17" s="247" t="s">
        <v>58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9"/>
    </row>
    <row r="18" spans="1:41" s="1" customFormat="1" x14ac:dyDescent="0.2">
      <c r="D18" s="2"/>
      <c r="F18" s="87"/>
      <c r="G18" s="87"/>
      <c r="H18" s="87"/>
    </row>
    <row r="19" spans="1:41" s="1" customFormat="1" x14ac:dyDescent="0.2">
      <c r="D19" s="2"/>
      <c r="E19" s="228" t="s">
        <v>1</v>
      </c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30"/>
    </row>
    <row r="20" spans="1:41" s="1" customFormat="1" x14ac:dyDescent="0.2">
      <c r="D20" s="2"/>
      <c r="E20" s="46">
        <v>0</v>
      </c>
      <c r="F20" s="47">
        <f>E20+1</f>
        <v>1</v>
      </c>
      <c r="G20" s="47">
        <f t="shared" ref="G20:Y20" si="0">F20+1</f>
        <v>2</v>
      </c>
      <c r="H20" s="47">
        <f t="shared" si="0"/>
        <v>3</v>
      </c>
      <c r="I20" s="47">
        <f t="shared" si="0"/>
        <v>4</v>
      </c>
      <c r="J20" s="47">
        <f t="shared" si="0"/>
        <v>5</v>
      </c>
      <c r="K20" s="47">
        <f t="shared" si="0"/>
        <v>6</v>
      </c>
      <c r="L20" s="47">
        <f t="shared" si="0"/>
        <v>7</v>
      </c>
      <c r="M20" s="47">
        <f t="shared" si="0"/>
        <v>8</v>
      </c>
      <c r="N20" s="47">
        <f t="shared" si="0"/>
        <v>9</v>
      </c>
      <c r="O20" s="47">
        <f t="shared" ref="O20:S20" si="1">N20+1</f>
        <v>10</v>
      </c>
      <c r="P20" s="47">
        <f t="shared" si="1"/>
        <v>11</v>
      </c>
      <c r="Q20" s="47">
        <f t="shared" si="1"/>
        <v>12</v>
      </c>
      <c r="R20" s="47">
        <f t="shared" si="1"/>
        <v>13</v>
      </c>
      <c r="S20" s="47">
        <f t="shared" si="1"/>
        <v>14</v>
      </c>
      <c r="T20" s="47">
        <f t="shared" ref="T20" si="2">S20+1</f>
        <v>15</v>
      </c>
      <c r="U20" s="47">
        <f t="shared" si="0"/>
        <v>16</v>
      </c>
      <c r="V20" s="47">
        <f t="shared" si="0"/>
        <v>17</v>
      </c>
      <c r="W20" s="47">
        <f t="shared" si="0"/>
        <v>18</v>
      </c>
      <c r="X20" s="47">
        <f t="shared" si="0"/>
        <v>19</v>
      </c>
      <c r="Y20" s="47">
        <f t="shared" si="0"/>
        <v>20</v>
      </c>
      <c r="Z20" s="47">
        <f t="shared" ref="Z20" si="3">Y20+1</f>
        <v>21</v>
      </c>
      <c r="AA20" s="47">
        <f t="shared" ref="AA20" si="4">Z20+1</f>
        <v>22</v>
      </c>
      <c r="AB20" s="47">
        <f t="shared" ref="AB20" si="5">AA20+1</f>
        <v>23</v>
      </c>
      <c r="AC20" s="47">
        <f t="shared" ref="AC20" si="6">AB20+1</f>
        <v>24</v>
      </c>
      <c r="AD20" s="45">
        <f t="shared" ref="AD20" si="7">AC20+1</f>
        <v>25</v>
      </c>
    </row>
    <row r="21" spans="1:41" s="1" customFormat="1" x14ac:dyDescent="0.2">
      <c r="B21" s="254" t="s">
        <v>6</v>
      </c>
      <c r="C21" s="255"/>
      <c r="D21" s="256"/>
      <c r="E21" s="179">
        <f>-(D5)</f>
        <v>-10</v>
      </c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5"/>
    </row>
    <row r="22" spans="1:41" s="1" customFormat="1" x14ac:dyDescent="0.2">
      <c r="B22" s="257" t="s">
        <v>10</v>
      </c>
      <c r="C22" s="258"/>
      <c r="D22" s="259"/>
      <c r="E22" s="166"/>
      <c r="F22" s="167">
        <f>IF($D$7=F20,$D$9,0)</f>
        <v>0</v>
      </c>
      <c r="G22" s="167">
        <f t="shared" ref="G22:Y22" si="8">IF($D$7=G20,$D$9,0)</f>
        <v>0</v>
      </c>
      <c r="H22" s="167">
        <f t="shared" si="8"/>
        <v>0</v>
      </c>
      <c r="I22" s="167">
        <f t="shared" si="8"/>
        <v>0</v>
      </c>
      <c r="J22" s="167">
        <f t="shared" si="8"/>
        <v>0</v>
      </c>
      <c r="K22" s="167">
        <f t="shared" si="8"/>
        <v>0</v>
      </c>
      <c r="L22" s="167">
        <f t="shared" si="8"/>
        <v>0</v>
      </c>
      <c r="M22" s="167">
        <f t="shared" si="8"/>
        <v>0</v>
      </c>
      <c r="N22" s="167">
        <f t="shared" si="8"/>
        <v>0</v>
      </c>
      <c r="O22" s="167">
        <f t="shared" ref="O22:S22" si="9">IF($D$7=O20,$D$9,0)</f>
        <v>1</v>
      </c>
      <c r="P22" s="167">
        <f t="shared" si="9"/>
        <v>0</v>
      </c>
      <c r="Q22" s="167">
        <f t="shared" si="9"/>
        <v>0</v>
      </c>
      <c r="R22" s="167">
        <f t="shared" si="9"/>
        <v>0</v>
      </c>
      <c r="S22" s="167">
        <f t="shared" si="9"/>
        <v>0</v>
      </c>
      <c r="T22" s="167">
        <f t="shared" ref="T22" si="10">IF($D$7=T20,$D$9,0)</f>
        <v>0</v>
      </c>
      <c r="U22" s="167">
        <f t="shared" si="8"/>
        <v>0</v>
      </c>
      <c r="V22" s="167">
        <f t="shared" si="8"/>
        <v>0</v>
      </c>
      <c r="W22" s="167">
        <f t="shared" si="8"/>
        <v>0</v>
      </c>
      <c r="X22" s="167">
        <f t="shared" si="8"/>
        <v>0</v>
      </c>
      <c r="Y22" s="167">
        <f t="shared" si="8"/>
        <v>0</v>
      </c>
      <c r="Z22" s="167">
        <f t="shared" ref="Z22:AD22" si="11">IF($D$7=Z20,$D$9,0)</f>
        <v>0</v>
      </c>
      <c r="AA22" s="167">
        <f t="shared" si="11"/>
        <v>0</v>
      </c>
      <c r="AB22" s="167">
        <f t="shared" si="11"/>
        <v>0</v>
      </c>
      <c r="AC22" s="167">
        <f t="shared" si="11"/>
        <v>0</v>
      </c>
      <c r="AD22" s="168">
        <f t="shared" si="11"/>
        <v>0</v>
      </c>
    </row>
    <row r="23" spans="1:41" s="1" customFormat="1" x14ac:dyDescent="0.2">
      <c r="B23" s="257" t="s">
        <v>18</v>
      </c>
      <c r="C23" s="258"/>
      <c r="D23" s="259"/>
      <c r="E23" s="169">
        <f>-D6</f>
        <v>-1</v>
      </c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8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</row>
    <row r="24" spans="1:41" s="1" customFormat="1" x14ac:dyDescent="0.2">
      <c r="B24" s="274" t="s">
        <v>16</v>
      </c>
      <c r="C24" s="275"/>
      <c r="D24" s="276"/>
      <c r="E24" s="173"/>
      <c r="F24" s="174">
        <f>Données!F28</f>
        <v>3</v>
      </c>
      <c r="G24" s="174">
        <f>Données!G28</f>
        <v>3</v>
      </c>
      <c r="H24" s="174">
        <f>Données!H28</f>
        <v>3</v>
      </c>
      <c r="I24" s="174">
        <f>Données!I28</f>
        <v>3</v>
      </c>
      <c r="J24" s="174">
        <f>Données!J28</f>
        <v>3</v>
      </c>
      <c r="K24" s="174">
        <f>Données!K28</f>
        <v>3</v>
      </c>
      <c r="L24" s="174">
        <f>Données!L28</f>
        <v>3</v>
      </c>
      <c r="M24" s="174">
        <f>Données!M28</f>
        <v>3</v>
      </c>
      <c r="N24" s="174">
        <f>Données!N28</f>
        <v>3</v>
      </c>
      <c r="O24" s="174">
        <f>Données!O28</f>
        <v>3</v>
      </c>
      <c r="P24" s="174">
        <f>Données!P28</f>
        <v>0</v>
      </c>
      <c r="Q24" s="174">
        <f>Données!Q28</f>
        <v>0</v>
      </c>
      <c r="R24" s="174">
        <f>Données!R28</f>
        <v>0</v>
      </c>
      <c r="S24" s="174">
        <f>Données!S28</f>
        <v>0</v>
      </c>
      <c r="T24" s="174">
        <f>Données!T28</f>
        <v>0</v>
      </c>
      <c r="U24" s="174">
        <f>Données!U28</f>
        <v>0</v>
      </c>
      <c r="V24" s="174">
        <f>Données!V28</f>
        <v>0</v>
      </c>
      <c r="W24" s="174">
        <f>Données!W28</f>
        <v>0</v>
      </c>
      <c r="X24" s="174">
        <f>Données!X28</f>
        <v>0</v>
      </c>
      <c r="Y24" s="174">
        <f>Données!Y28</f>
        <v>0</v>
      </c>
      <c r="Z24" s="174">
        <f>Données!Z28</f>
        <v>0</v>
      </c>
      <c r="AA24" s="174">
        <f>Données!AA28</f>
        <v>0</v>
      </c>
      <c r="AB24" s="174">
        <f>Données!AB28</f>
        <v>0</v>
      </c>
      <c r="AC24" s="174">
        <f>Données!AC28</f>
        <v>0</v>
      </c>
      <c r="AD24" s="175">
        <f>Données!AD28</f>
        <v>0</v>
      </c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</row>
    <row r="25" spans="1:41" s="1" customFormat="1" x14ac:dyDescent="0.2">
      <c r="B25" s="234" t="s">
        <v>24</v>
      </c>
      <c r="C25" s="235"/>
      <c r="D25" s="236"/>
      <c r="E25" s="176">
        <f>SUM(E21:E24)</f>
        <v>-11</v>
      </c>
      <c r="F25" s="177">
        <f t="shared" ref="F25:Y25" si="12">SUM(F21:F24)</f>
        <v>3</v>
      </c>
      <c r="G25" s="177">
        <f t="shared" si="12"/>
        <v>3</v>
      </c>
      <c r="H25" s="177">
        <f t="shared" si="12"/>
        <v>3</v>
      </c>
      <c r="I25" s="177">
        <f t="shared" si="12"/>
        <v>3</v>
      </c>
      <c r="J25" s="177">
        <f t="shared" si="12"/>
        <v>3</v>
      </c>
      <c r="K25" s="177">
        <f t="shared" si="12"/>
        <v>3</v>
      </c>
      <c r="L25" s="177">
        <f t="shared" si="12"/>
        <v>3</v>
      </c>
      <c r="M25" s="177">
        <f t="shared" si="12"/>
        <v>3</v>
      </c>
      <c r="N25" s="177">
        <f t="shared" si="12"/>
        <v>3</v>
      </c>
      <c r="O25" s="177">
        <f t="shared" ref="O25:S25" si="13">SUM(O21:O24)</f>
        <v>4</v>
      </c>
      <c r="P25" s="177">
        <f t="shared" si="13"/>
        <v>0</v>
      </c>
      <c r="Q25" s="177">
        <f t="shared" si="13"/>
        <v>0</v>
      </c>
      <c r="R25" s="177">
        <f t="shared" si="13"/>
        <v>0</v>
      </c>
      <c r="S25" s="177">
        <f t="shared" si="13"/>
        <v>0</v>
      </c>
      <c r="T25" s="177">
        <f t="shared" ref="T25" si="14">SUM(T21:T24)</f>
        <v>0</v>
      </c>
      <c r="U25" s="177">
        <f t="shared" si="12"/>
        <v>0</v>
      </c>
      <c r="V25" s="177">
        <f t="shared" si="12"/>
        <v>0</v>
      </c>
      <c r="W25" s="177">
        <f t="shared" si="12"/>
        <v>0</v>
      </c>
      <c r="X25" s="177">
        <f t="shared" si="12"/>
        <v>0</v>
      </c>
      <c r="Y25" s="177">
        <f t="shared" si="12"/>
        <v>0</v>
      </c>
      <c r="Z25" s="177">
        <f t="shared" ref="Z25:AD25" si="15">SUM(Z21:Z24)</f>
        <v>0</v>
      </c>
      <c r="AA25" s="177">
        <f t="shared" si="15"/>
        <v>0</v>
      </c>
      <c r="AB25" s="177">
        <f t="shared" si="15"/>
        <v>0</v>
      </c>
      <c r="AC25" s="177">
        <f t="shared" si="15"/>
        <v>0</v>
      </c>
      <c r="AD25" s="178">
        <f t="shared" si="15"/>
        <v>0</v>
      </c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</row>
    <row r="26" spans="1:41" s="1" customFormat="1" x14ac:dyDescent="0.2">
      <c r="D26" s="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</row>
    <row r="27" spans="1:41" s="87" customFormat="1" x14ac:dyDescent="0.2">
      <c r="A27" s="277" t="s">
        <v>59</v>
      </c>
      <c r="B27" s="278"/>
      <c r="C27" s="278"/>
      <c r="D27" s="279"/>
    </row>
    <row r="28" spans="1:41" s="87" customFormat="1" x14ac:dyDescent="0.2">
      <c r="A28" s="103" t="s">
        <v>26</v>
      </c>
      <c r="B28" s="104" t="s">
        <v>60</v>
      </c>
      <c r="C28" s="105">
        <f>IF(D7=0,"",IRR(E25:AD25))</f>
        <v>0.24465365988621413</v>
      </c>
      <c r="D28" s="106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</row>
    <row r="29" spans="1:41" s="1" customFormat="1" x14ac:dyDescent="0.2">
      <c r="A29" s="108"/>
      <c r="B29" s="33"/>
      <c r="C29" s="109">
        <v>0</v>
      </c>
      <c r="D29" s="2"/>
    </row>
    <row r="30" spans="1:41" s="1" customFormat="1" x14ac:dyDescent="0.2">
      <c r="A30" s="110" t="s">
        <v>27</v>
      </c>
      <c r="D30" s="2"/>
    </row>
    <row r="31" spans="1:41" s="1" customFormat="1" x14ac:dyDescent="0.2"/>
    <row r="32" spans="1:41" s="1" customFormat="1" ht="20.100000000000001" customHeight="1" x14ac:dyDescent="0.2">
      <c r="C32" s="281" t="s">
        <v>28</v>
      </c>
      <c r="D32" s="282" t="s">
        <v>29</v>
      </c>
      <c r="E32" s="228" t="s">
        <v>19</v>
      </c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30"/>
    </row>
    <row r="33" spans="1:30" s="1" customFormat="1" x14ac:dyDescent="0.2">
      <c r="C33" s="281"/>
      <c r="D33" s="282"/>
      <c r="E33" s="46">
        <v>0</v>
      </c>
      <c r="F33" s="47">
        <f>E33+1</f>
        <v>1</v>
      </c>
      <c r="G33" s="47">
        <f t="shared" ref="G33:Y33" si="16">F33+1</f>
        <v>2</v>
      </c>
      <c r="H33" s="47">
        <f t="shared" si="16"/>
        <v>3</v>
      </c>
      <c r="I33" s="47">
        <f t="shared" si="16"/>
        <v>4</v>
      </c>
      <c r="J33" s="47">
        <f t="shared" si="16"/>
        <v>5</v>
      </c>
      <c r="K33" s="47">
        <f t="shared" si="16"/>
        <v>6</v>
      </c>
      <c r="L33" s="47">
        <f t="shared" si="16"/>
        <v>7</v>
      </c>
      <c r="M33" s="47">
        <f t="shared" si="16"/>
        <v>8</v>
      </c>
      <c r="N33" s="47">
        <f t="shared" si="16"/>
        <v>9</v>
      </c>
      <c r="O33" s="47">
        <f t="shared" si="16"/>
        <v>10</v>
      </c>
      <c r="P33" s="47">
        <f t="shared" si="16"/>
        <v>11</v>
      </c>
      <c r="Q33" s="47">
        <f t="shared" si="16"/>
        <v>12</v>
      </c>
      <c r="R33" s="47">
        <f t="shared" si="16"/>
        <v>13</v>
      </c>
      <c r="S33" s="47">
        <f t="shared" si="16"/>
        <v>14</v>
      </c>
      <c r="T33" s="47">
        <f t="shared" si="16"/>
        <v>15</v>
      </c>
      <c r="U33" s="47">
        <f t="shared" si="16"/>
        <v>16</v>
      </c>
      <c r="V33" s="47">
        <f t="shared" si="16"/>
        <v>17</v>
      </c>
      <c r="W33" s="47">
        <f t="shared" si="16"/>
        <v>18</v>
      </c>
      <c r="X33" s="47">
        <f t="shared" si="16"/>
        <v>19</v>
      </c>
      <c r="Y33" s="47">
        <f t="shared" si="16"/>
        <v>20</v>
      </c>
      <c r="Z33" s="47">
        <f t="shared" ref="Z33" si="17">Y33+1</f>
        <v>21</v>
      </c>
      <c r="AA33" s="47">
        <f t="shared" ref="AA33" si="18">Z33+1</f>
        <v>22</v>
      </c>
      <c r="AB33" s="47">
        <f t="shared" ref="AB33" si="19">AA33+1</f>
        <v>23</v>
      </c>
      <c r="AC33" s="47">
        <f t="shared" ref="AC33" si="20">AB33+1</f>
        <v>24</v>
      </c>
      <c r="AD33" s="45">
        <f t="shared" ref="AD33" si="21">AC33+1</f>
        <v>25</v>
      </c>
    </row>
    <row r="34" spans="1:30" s="1" customFormat="1" x14ac:dyDescent="0.2">
      <c r="C34" s="111">
        <v>0</v>
      </c>
      <c r="D34" s="112">
        <f t="shared" ref="D34:D44" si="22">SUM(E34:Y34)</f>
        <v>20</v>
      </c>
      <c r="E34" s="113">
        <f t="shared" ref="E34:E44" si="23">SUM(E$21:E$24)</f>
        <v>-11</v>
      </c>
      <c r="F34" s="89">
        <f t="shared" ref="F34:U44" si="24">SUM(F$21:F$24)/POWER(1+$C34/100,F$20)</f>
        <v>3</v>
      </c>
      <c r="G34" s="89">
        <f t="shared" si="24"/>
        <v>3</v>
      </c>
      <c r="H34" s="89">
        <f t="shared" si="24"/>
        <v>3</v>
      </c>
      <c r="I34" s="89">
        <f t="shared" si="24"/>
        <v>3</v>
      </c>
      <c r="J34" s="89">
        <f t="shared" si="24"/>
        <v>3</v>
      </c>
      <c r="K34" s="89">
        <f t="shared" si="24"/>
        <v>3</v>
      </c>
      <c r="L34" s="89">
        <f t="shared" si="24"/>
        <v>3</v>
      </c>
      <c r="M34" s="89">
        <f t="shared" si="24"/>
        <v>3</v>
      </c>
      <c r="N34" s="89">
        <f t="shared" si="24"/>
        <v>3</v>
      </c>
      <c r="O34" s="89">
        <f t="shared" si="24"/>
        <v>4</v>
      </c>
      <c r="P34" s="89">
        <f t="shared" si="24"/>
        <v>0</v>
      </c>
      <c r="Q34" s="89">
        <f t="shared" si="24"/>
        <v>0</v>
      </c>
      <c r="R34" s="89">
        <f t="shared" si="24"/>
        <v>0</v>
      </c>
      <c r="S34" s="89">
        <f t="shared" si="24"/>
        <v>0</v>
      </c>
      <c r="T34" s="89">
        <f t="shared" si="24"/>
        <v>0</v>
      </c>
      <c r="U34" s="89">
        <f t="shared" si="24"/>
        <v>0</v>
      </c>
      <c r="V34" s="89">
        <f t="shared" ref="T34:AD44" si="25">SUM(V$21:V$24)/POWER(1+$C34/100,V$20)</f>
        <v>0</v>
      </c>
      <c r="W34" s="89">
        <f t="shared" si="25"/>
        <v>0</v>
      </c>
      <c r="X34" s="89">
        <f t="shared" si="25"/>
        <v>0</v>
      </c>
      <c r="Y34" s="89">
        <f t="shared" si="25"/>
        <v>0</v>
      </c>
      <c r="Z34" s="89">
        <f t="shared" si="25"/>
        <v>0</v>
      </c>
      <c r="AA34" s="89">
        <f t="shared" si="25"/>
        <v>0</v>
      </c>
      <c r="AB34" s="89">
        <f t="shared" si="25"/>
        <v>0</v>
      </c>
      <c r="AC34" s="89">
        <f t="shared" si="25"/>
        <v>0</v>
      </c>
      <c r="AD34" s="90">
        <f t="shared" si="25"/>
        <v>0</v>
      </c>
    </row>
    <row r="35" spans="1:30" s="1" customFormat="1" x14ac:dyDescent="0.2">
      <c r="C35" s="114">
        <f>C34+5</f>
        <v>5</v>
      </c>
      <c r="D35" s="115">
        <f t="shared" si="22"/>
        <v>12.779118041095195</v>
      </c>
      <c r="E35" s="96">
        <f t="shared" si="23"/>
        <v>-11</v>
      </c>
      <c r="F35" s="116">
        <f t="shared" si="24"/>
        <v>2.8571428571428572</v>
      </c>
      <c r="G35" s="116">
        <f t="shared" si="24"/>
        <v>2.7210884353741496</v>
      </c>
      <c r="H35" s="116">
        <f t="shared" si="24"/>
        <v>2.5915127955944279</v>
      </c>
      <c r="I35" s="116">
        <f t="shared" si="24"/>
        <v>2.468107424375646</v>
      </c>
      <c r="J35" s="116">
        <f t="shared" si="24"/>
        <v>2.3505784994053767</v>
      </c>
      <c r="K35" s="116">
        <f t="shared" si="24"/>
        <v>2.2386461899098831</v>
      </c>
      <c r="L35" s="116">
        <f t="shared" si="24"/>
        <v>2.1320439903903643</v>
      </c>
      <c r="M35" s="116">
        <f t="shared" si="24"/>
        <v>2.0305180860860617</v>
      </c>
      <c r="N35" s="116">
        <f t="shared" si="24"/>
        <v>1.9338267486533918</v>
      </c>
      <c r="O35" s="116">
        <f t="shared" si="24"/>
        <v>2.4556530141630373</v>
      </c>
      <c r="P35" s="94">
        <f t="shared" si="24"/>
        <v>0</v>
      </c>
      <c r="Q35" s="94">
        <f t="shared" si="24"/>
        <v>0</v>
      </c>
      <c r="R35" s="94">
        <f t="shared" si="24"/>
        <v>0</v>
      </c>
      <c r="S35" s="94">
        <f t="shared" si="24"/>
        <v>0</v>
      </c>
      <c r="T35" s="94">
        <f t="shared" si="25"/>
        <v>0</v>
      </c>
      <c r="U35" s="94">
        <f t="shared" si="25"/>
        <v>0</v>
      </c>
      <c r="V35" s="94">
        <f t="shared" si="25"/>
        <v>0</v>
      </c>
      <c r="W35" s="94">
        <f t="shared" si="25"/>
        <v>0</v>
      </c>
      <c r="X35" s="94">
        <f t="shared" si="25"/>
        <v>0</v>
      </c>
      <c r="Y35" s="94">
        <f t="shared" si="25"/>
        <v>0</v>
      </c>
      <c r="Z35" s="94">
        <f t="shared" si="25"/>
        <v>0</v>
      </c>
      <c r="AA35" s="94">
        <f t="shared" si="25"/>
        <v>0</v>
      </c>
      <c r="AB35" s="94">
        <f t="shared" si="25"/>
        <v>0</v>
      </c>
      <c r="AC35" s="94">
        <f t="shared" si="25"/>
        <v>0</v>
      </c>
      <c r="AD35" s="95">
        <f t="shared" si="25"/>
        <v>0</v>
      </c>
    </row>
    <row r="36" spans="1:30" s="1" customFormat="1" x14ac:dyDescent="0.2">
      <c r="C36" s="114">
        <f>C35+5</f>
        <v>10</v>
      </c>
      <c r="D36" s="115">
        <f t="shared" si="22"/>
        <v>7.819244606543573</v>
      </c>
      <c r="E36" s="96">
        <f t="shared" si="23"/>
        <v>-11</v>
      </c>
      <c r="F36" s="116">
        <f t="shared" si="24"/>
        <v>2.7272727272727271</v>
      </c>
      <c r="G36" s="116">
        <f t="shared" si="24"/>
        <v>2.4793388429752063</v>
      </c>
      <c r="H36" s="116">
        <f t="shared" si="24"/>
        <v>2.2539444027047324</v>
      </c>
      <c r="I36" s="116">
        <f t="shared" si="24"/>
        <v>2.0490403660952117</v>
      </c>
      <c r="J36" s="116">
        <f t="shared" si="24"/>
        <v>1.8627639691774649</v>
      </c>
      <c r="K36" s="116">
        <f t="shared" si="24"/>
        <v>1.6934217901613315</v>
      </c>
      <c r="L36" s="116">
        <f t="shared" si="24"/>
        <v>1.5394743546921192</v>
      </c>
      <c r="M36" s="116">
        <f t="shared" si="24"/>
        <v>1.3995221406291996</v>
      </c>
      <c r="N36" s="116">
        <f t="shared" si="24"/>
        <v>1.2722928551174539</v>
      </c>
      <c r="O36" s="116">
        <f t="shared" si="24"/>
        <v>1.5421731577181259</v>
      </c>
      <c r="P36" s="94">
        <f t="shared" si="24"/>
        <v>0</v>
      </c>
      <c r="Q36" s="94">
        <f t="shared" si="24"/>
        <v>0</v>
      </c>
      <c r="R36" s="94">
        <f t="shared" si="24"/>
        <v>0</v>
      </c>
      <c r="S36" s="94">
        <f t="shared" si="24"/>
        <v>0</v>
      </c>
      <c r="T36" s="94">
        <f t="shared" si="25"/>
        <v>0</v>
      </c>
      <c r="U36" s="94">
        <f t="shared" si="25"/>
        <v>0</v>
      </c>
      <c r="V36" s="94">
        <f t="shared" si="25"/>
        <v>0</v>
      </c>
      <c r="W36" s="94">
        <f t="shared" si="25"/>
        <v>0</v>
      </c>
      <c r="X36" s="94">
        <f t="shared" si="25"/>
        <v>0</v>
      </c>
      <c r="Y36" s="94">
        <f t="shared" si="25"/>
        <v>0</v>
      </c>
      <c r="Z36" s="94">
        <f t="shared" si="25"/>
        <v>0</v>
      </c>
      <c r="AA36" s="94">
        <f t="shared" si="25"/>
        <v>0</v>
      </c>
      <c r="AB36" s="94">
        <f t="shared" si="25"/>
        <v>0</v>
      </c>
      <c r="AC36" s="94">
        <f t="shared" si="25"/>
        <v>0</v>
      </c>
      <c r="AD36" s="95">
        <f t="shared" si="25"/>
        <v>0</v>
      </c>
    </row>
    <row r="37" spans="1:30" s="1" customFormat="1" x14ac:dyDescent="0.2">
      <c r="A37" s="102"/>
      <c r="C37" s="114">
        <f t="shared" ref="C37:C44" si="26">C36+5</f>
        <v>15</v>
      </c>
      <c r="D37" s="115">
        <f t="shared" si="22"/>
        <v>4.3034905836845585</v>
      </c>
      <c r="E37" s="96">
        <f t="shared" si="23"/>
        <v>-11</v>
      </c>
      <c r="F37" s="116">
        <f t="shared" si="24"/>
        <v>2.6086956521739131</v>
      </c>
      <c r="G37" s="116">
        <f t="shared" si="24"/>
        <v>2.2684310018903595</v>
      </c>
      <c r="H37" s="116">
        <f t="shared" si="24"/>
        <v>1.9725486972959652</v>
      </c>
      <c r="I37" s="116">
        <f t="shared" si="24"/>
        <v>1.7152597367791</v>
      </c>
      <c r="J37" s="116">
        <f t="shared" si="24"/>
        <v>1.4915302058948696</v>
      </c>
      <c r="K37" s="116">
        <f t="shared" si="24"/>
        <v>1.2969827877346694</v>
      </c>
      <c r="L37" s="116">
        <f t="shared" si="24"/>
        <v>1.1278111197692779</v>
      </c>
      <c r="M37" s="116">
        <f t="shared" si="24"/>
        <v>0.98070532153850265</v>
      </c>
      <c r="N37" s="116">
        <f t="shared" si="24"/>
        <v>0.85278723612043716</v>
      </c>
      <c r="O37" s="116">
        <f t="shared" si="24"/>
        <v>0.98873882448746342</v>
      </c>
      <c r="P37" s="94">
        <f t="shared" si="24"/>
        <v>0</v>
      </c>
      <c r="Q37" s="94">
        <f t="shared" si="24"/>
        <v>0</v>
      </c>
      <c r="R37" s="94">
        <f t="shared" si="24"/>
        <v>0</v>
      </c>
      <c r="S37" s="94">
        <f t="shared" si="24"/>
        <v>0</v>
      </c>
      <c r="T37" s="94">
        <f t="shared" si="25"/>
        <v>0</v>
      </c>
      <c r="U37" s="94">
        <f t="shared" si="25"/>
        <v>0</v>
      </c>
      <c r="V37" s="94">
        <f t="shared" si="25"/>
        <v>0</v>
      </c>
      <c r="W37" s="94">
        <f t="shared" si="25"/>
        <v>0</v>
      </c>
      <c r="X37" s="94">
        <f t="shared" si="25"/>
        <v>0</v>
      </c>
      <c r="Y37" s="94">
        <f t="shared" si="25"/>
        <v>0</v>
      </c>
      <c r="Z37" s="94">
        <f t="shared" si="25"/>
        <v>0</v>
      </c>
      <c r="AA37" s="94">
        <f t="shared" si="25"/>
        <v>0</v>
      </c>
      <c r="AB37" s="94">
        <f t="shared" si="25"/>
        <v>0</v>
      </c>
      <c r="AC37" s="94">
        <f t="shared" si="25"/>
        <v>0</v>
      </c>
      <c r="AD37" s="95">
        <f t="shared" si="25"/>
        <v>0</v>
      </c>
    </row>
    <row r="38" spans="1:30" s="1" customFormat="1" x14ac:dyDescent="0.2">
      <c r="C38" s="114">
        <f t="shared" si="26"/>
        <v>20</v>
      </c>
      <c r="D38" s="115">
        <f t="shared" si="22"/>
        <v>1.7389218395421611</v>
      </c>
      <c r="E38" s="96">
        <f t="shared" si="23"/>
        <v>-11</v>
      </c>
      <c r="F38" s="116">
        <f t="shared" si="24"/>
        <v>2.5</v>
      </c>
      <c r="G38" s="116">
        <f t="shared" si="24"/>
        <v>2.0833333333333335</v>
      </c>
      <c r="H38" s="116">
        <f t="shared" si="24"/>
        <v>1.7361111111111112</v>
      </c>
      <c r="I38" s="116">
        <f t="shared" si="24"/>
        <v>1.4467592592592593</v>
      </c>
      <c r="J38" s="116">
        <f t="shared" si="24"/>
        <v>1.2056327160493827</v>
      </c>
      <c r="K38" s="116">
        <f t="shared" si="24"/>
        <v>1.0046939300411524</v>
      </c>
      <c r="L38" s="116">
        <f t="shared" si="24"/>
        <v>0.83724494170096031</v>
      </c>
      <c r="M38" s="116">
        <f t="shared" si="24"/>
        <v>0.69770411808413357</v>
      </c>
      <c r="N38" s="116">
        <f t="shared" si="24"/>
        <v>0.58142009840344466</v>
      </c>
      <c r="O38" s="116">
        <f t="shared" si="24"/>
        <v>0.64602233155938293</v>
      </c>
      <c r="P38" s="94">
        <f t="shared" si="24"/>
        <v>0</v>
      </c>
      <c r="Q38" s="94">
        <f t="shared" si="24"/>
        <v>0</v>
      </c>
      <c r="R38" s="94">
        <f t="shared" si="24"/>
        <v>0</v>
      </c>
      <c r="S38" s="94">
        <f t="shared" si="24"/>
        <v>0</v>
      </c>
      <c r="T38" s="94">
        <f t="shared" si="25"/>
        <v>0</v>
      </c>
      <c r="U38" s="94">
        <f t="shared" si="25"/>
        <v>0</v>
      </c>
      <c r="V38" s="94">
        <f t="shared" si="25"/>
        <v>0</v>
      </c>
      <c r="W38" s="94">
        <f t="shared" si="25"/>
        <v>0</v>
      </c>
      <c r="X38" s="94">
        <f t="shared" si="25"/>
        <v>0</v>
      </c>
      <c r="Y38" s="94">
        <f t="shared" si="25"/>
        <v>0</v>
      </c>
      <c r="Z38" s="94">
        <f t="shared" si="25"/>
        <v>0</v>
      </c>
      <c r="AA38" s="94">
        <f t="shared" si="25"/>
        <v>0</v>
      </c>
      <c r="AB38" s="94">
        <f t="shared" si="25"/>
        <v>0</v>
      </c>
      <c r="AC38" s="94">
        <f t="shared" si="25"/>
        <v>0</v>
      </c>
      <c r="AD38" s="95">
        <f t="shared" si="25"/>
        <v>0</v>
      </c>
    </row>
    <row r="39" spans="1:30" s="1" customFormat="1" x14ac:dyDescent="0.2">
      <c r="C39" s="114">
        <f t="shared" si="26"/>
        <v>25</v>
      </c>
      <c r="D39" s="115">
        <f t="shared" si="22"/>
        <v>-0.18111600640000064</v>
      </c>
      <c r="E39" s="96">
        <f t="shared" si="23"/>
        <v>-11</v>
      </c>
      <c r="F39" s="116">
        <f t="shared" si="24"/>
        <v>2.4</v>
      </c>
      <c r="G39" s="116">
        <f t="shared" si="24"/>
        <v>1.92</v>
      </c>
      <c r="H39" s="116">
        <f t="shared" si="24"/>
        <v>1.536</v>
      </c>
      <c r="I39" s="116">
        <f t="shared" si="24"/>
        <v>1.2287999999999999</v>
      </c>
      <c r="J39" s="116">
        <f t="shared" si="24"/>
        <v>0.98304000000000002</v>
      </c>
      <c r="K39" s="116">
        <f t="shared" si="24"/>
        <v>0.78643200000000002</v>
      </c>
      <c r="L39" s="116">
        <f t="shared" si="24"/>
        <v>0.62914559999999997</v>
      </c>
      <c r="M39" s="116">
        <f t="shared" si="24"/>
        <v>0.50331647999999996</v>
      </c>
      <c r="N39" s="116">
        <f t="shared" si="24"/>
        <v>0.402653184</v>
      </c>
      <c r="O39" s="116">
        <f t="shared" si="24"/>
        <v>0.42949672960000002</v>
      </c>
      <c r="P39" s="94">
        <f t="shared" si="24"/>
        <v>0</v>
      </c>
      <c r="Q39" s="94">
        <f t="shared" si="24"/>
        <v>0</v>
      </c>
      <c r="R39" s="94">
        <f t="shared" si="24"/>
        <v>0</v>
      </c>
      <c r="S39" s="94">
        <f t="shared" si="24"/>
        <v>0</v>
      </c>
      <c r="T39" s="94">
        <f t="shared" si="25"/>
        <v>0</v>
      </c>
      <c r="U39" s="94">
        <f t="shared" si="25"/>
        <v>0</v>
      </c>
      <c r="V39" s="94">
        <f t="shared" si="25"/>
        <v>0</v>
      </c>
      <c r="W39" s="94">
        <f t="shared" si="25"/>
        <v>0</v>
      </c>
      <c r="X39" s="94">
        <f t="shared" si="25"/>
        <v>0</v>
      </c>
      <c r="Y39" s="94">
        <f t="shared" si="25"/>
        <v>0</v>
      </c>
      <c r="Z39" s="94">
        <f t="shared" si="25"/>
        <v>0</v>
      </c>
      <c r="AA39" s="94">
        <f t="shared" si="25"/>
        <v>0</v>
      </c>
      <c r="AB39" s="94">
        <f t="shared" si="25"/>
        <v>0</v>
      </c>
      <c r="AC39" s="94">
        <f t="shared" si="25"/>
        <v>0</v>
      </c>
      <c r="AD39" s="95">
        <f t="shared" si="25"/>
        <v>0</v>
      </c>
    </row>
    <row r="40" spans="1:30" s="1" customFormat="1" x14ac:dyDescent="0.2">
      <c r="C40" s="114">
        <f t="shared" si="26"/>
        <v>30</v>
      </c>
      <c r="D40" s="115">
        <f t="shared" si="22"/>
        <v>-1.6528433525776545</v>
      </c>
      <c r="E40" s="96">
        <f t="shared" si="23"/>
        <v>-11</v>
      </c>
      <c r="F40" s="116">
        <f t="shared" si="24"/>
        <v>2.3076923076923075</v>
      </c>
      <c r="G40" s="116">
        <f t="shared" si="24"/>
        <v>1.7751479289940826</v>
      </c>
      <c r="H40" s="116">
        <f t="shared" si="24"/>
        <v>1.365498406918525</v>
      </c>
      <c r="I40" s="116">
        <f t="shared" si="24"/>
        <v>1.0503833899373269</v>
      </c>
      <c r="J40" s="116">
        <f t="shared" si="24"/>
        <v>0.80798722302871295</v>
      </c>
      <c r="K40" s="116">
        <f t="shared" si="24"/>
        <v>0.62152863309900996</v>
      </c>
      <c r="L40" s="116">
        <f t="shared" si="24"/>
        <v>0.47809894853769991</v>
      </c>
      <c r="M40" s="116">
        <f t="shared" si="24"/>
        <v>0.36776842195207687</v>
      </c>
      <c r="N40" s="116">
        <f t="shared" si="24"/>
        <v>0.28289878611698221</v>
      </c>
      <c r="O40" s="116">
        <f t="shared" si="24"/>
        <v>0.29015260114562275</v>
      </c>
      <c r="P40" s="94">
        <f t="shared" si="24"/>
        <v>0</v>
      </c>
      <c r="Q40" s="94">
        <f t="shared" si="24"/>
        <v>0</v>
      </c>
      <c r="R40" s="94">
        <f t="shared" si="24"/>
        <v>0</v>
      </c>
      <c r="S40" s="94">
        <f t="shared" si="24"/>
        <v>0</v>
      </c>
      <c r="T40" s="94">
        <f t="shared" si="25"/>
        <v>0</v>
      </c>
      <c r="U40" s="94">
        <f t="shared" si="25"/>
        <v>0</v>
      </c>
      <c r="V40" s="94">
        <f t="shared" si="25"/>
        <v>0</v>
      </c>
      <c r="W40" s="94">
        <f t="shared" si="25"/>
        <v>0</v>
      </c>
      <c r="X40" s="94">
        <f t="shared" si="25"/>
        <v>0</v>
      </c>
      <c r="Y40" s="94">
        <f t="shared" si="25"/>
        <v>0</v>
      </c>
      <c r="Z40" s="94">
        <f t="shared" si="25"/>
        <v>0</v>
      </c>
      <c r="AA40" s="94">
        <f t="shared" si="25"/>
        <v>0</v>
      </c>
      <c r="AB40" s="94">
        <f t="shared" si="25"/>
        <v>0</v>
      </c>
      <c r="AC40" s="94">
        <f t="shared" si="25"/>
        <v>0</v>
      </c>
      <c r="AD40" s="95">
        <f t="shared" si="25"/>
        <v>0</v>
      </c>
    </row>
    <row r="41" spans="1:30" s="1" customFormat="1" x14ac:dyDescent="0.2">
      <c r="C41" s="114">
        <f t="shared" si="26"/>
        <v>35</v>
      </c>
      <c r="D41" s="115">
        <f t="shared" si="22"/>
        <v>-2.8051365957190244</v>
      </c>
      <c r="E41" s="96">
        <f t="shared" si="23"/>
        <v>-11</v>
      </c>
      <c r="F41" s="116">
        <f t="shared" si="24"/>
        <v>2.2222222222222219</v>
      </c>
      <c r="G41" s="116">
        <f t="shared" si="24"/>
        <v>1.6460905349794237</v>
      </c>
      <c r="H41" s="116">
        <f t="shared" si="24"/>
        <v>1.2193263222069803</v>
      </c>
      <c r="I41" s="116">
        <f t="shared" si="24"/>
        <v>0.90320468311628166</v>
      </c>
      <c r="J41" s="116">
        <f t="shared" si="24"/>
        <v>0.66904050601206044</v>
      </c>
      <c r="K41" s="116">
        <f t="shared" si="24"/>
        <v>0.49558556000893367</v>
      </c>
      <c r="L41" s="116">
        <f t="shared" si="24"/>
        <v>0.36710041482143235</v>
      </c>
      <c r="M41" s="116">
        <f t="shared" si="24"/>
        <v>0.27192623320106096</v>
      </c>
      <c r="N41" s="116">
        <f t="shared" si="24"/>
        <v>0.20142683940819328</v>
      </c>
      <c r="O41" s="116">
        <f t="shared" si="24"/>
        <v>0.19894008830438842</v>
      </c>
      <c r="P41" s="94">
        <f t="shared" si="24"/>
        <v>0</v>
      </c>
      <c r="Q41" s="94">
        <f t="shared" si="24"/>
        <v>0</v>
      </c>
      <c r="R41" s="94">
        <f t="shared" si="24"/>
        <v>0</v>
      </c>
      <c r="S41" s="94">
        <f t="shared" si="24"/>
        <v>0</v>
      </c>
      <c r="T41" s="94">
        <f t="shared" si="25"/>
        <v>0</v>
      </c>
      <c r="U41" s="94">
        <f t="shared" si="25"/>
        <v>0</v>
      </c>
      <c r="V41" s="94">
        <f t="shared" si="25"/>
        <v>0</v>
      </c>
      <c r="W41" s="94">
        <f t="shared" si="25"/>
        <v>0</v>
      </c>
      <c r="X41" s="94">
        <f t="shared" si="25"/>
        <v>0</v>
      </c>
      <c r="Y41" s="94">
        <f t="shared" si="25"/>
        <v>0</v>
      </c>
      <c r="Z41" s="94">
        <f t="shared" si="25"/>
        <v>0</v>
      </c>
      <c r="AA41" s="94">
        <f t="shared" si="25"/>
        <v>0</v>
      </c>
      <c r="AB41" s="94">
        <f t="shared" si="25"/>
        <v>0</v>
      </c>
      <c r="AC41" s="94">
        <f t="shared" si="25"/>
        <v>0</v>
      </c>
      <c r="AD41" s="95">
        <f t="shared" si="25"/>
        <v>0</v>
      </c>
    </row>
    <row r="42" spans="1:30" s="1" customFormat="1" x14ac:dyDescent="0.2">
      <c r="C42" s="114">
        <f t="shared" si="26"/>
        <v>40</v>
      </c>
      <c r="D42" s="115">
        <f t="shared" si="22"/>
        <v>-3.7247154847184487</v>
      </c>
      <c r="E42" s="96">
        <f t="shared" si="23"/>
        <v>-11</v>
      </c>
      <c r="F42" s="116">
        <f t="shared" si="24"/>
        <v>2.1428571428571428</v>
      </c>
      <c r="G42" s="116">
        <f t="shared" si="24"/>
        <v>1.5306122448979593</v>
      </c>
      <c r="H42" s="116">
        <f t="shared" si="24"/>
        <v>1.0932944606413997</v>
      </c>
      <c r="I42" s="116">
        <f t="shared" si="24"/>
        <v>0.78092461474385699</v>
      </c>
      <c r="J42" s="116">
        <f t="shared" si="24"/>
        <v>0.55780329624561209</v>
      </c>
      <c r="K42" s="116">
        <f t="shared" si="24"/>
        <v>0.39843092588972301</v>
      </c>
      <c r="L42" s="116">
        <f t="shared" si="24"/>
        <v>0.28459351849265935</v>
      </c>
      <c r="M42" s="116">
        <f t="shared" si="24"/>
        <v>0.2032810846376138</v>
      </c>
      <c r="N42" s="116">
        <f t="shared" si="24"/>
        <v>0.14520077474115273</v>
      </c>
      <c r="O42" s="116">
        <f t="shared" si="24"/>
        <v>0.13828645213443116</v>
      </c>
      <c r="P42" s="94">
        <f t="shared" si="24"/>
        <v>0</v>
      </c>
      <c r="Q42" s="94">
        <f t="shared" si="24"/>
        <v>0</v>
      </c>
      <c r="R42" s="94">
        <f t="shared" si="24"/>
        <v>0</v>
      </c>
      <c r="S42" s="94">
        <f t="shared" si="24"/>
        <v>0</v>
      </c>
      <c r="T42" s="94">
        <f t="shared" si="25"/>
        <v>0</v>
      </c>
      <c r="U42" s="94">
        <f t="shared" si="25"/>
        <v>0</v>
      </c>
      <c r="V42" s="94">
        <f t="shared" si="25"/>
        <v>0</v>
      </c>
      <c r="W42" s="94">
        <f t="shared" si="25"/>
        <v>0</v>
      </c>
      <c r="X42" s="94">
        <f t="shared" si="25"/>
        <v>0</v>
      </c>
      <c r="Y42" s="94">
        <f t="shared" si="25"/>
        <v>0</v>
      </c>
      <c r="Z42" s="94">
        <f t="shared" si="25"/>
        <v>0</v>
      </c>
      <c r="AA42" s="94">
        <f t="shared" si="25"/>
        <v>0</v>
      </c>
      <c r="AB42" s="94">
        <f t="shared" si="25"/>
        <v>0</v>
      </c>
      <c r="AC42" s="94">
        <f t="shared" si="25"/>
        <v>0</v>
      </c>
      <c r="AD42" s="95">
        <f t="shared" si="25"/>
        <v>0</v>
      </c>
    </row>
    <row r="43" spans="1:30" s="1" customFormat="1" x14ac:dyDescent="0.2">
      <c r="C43" s="114">
        <f t="shared" si="26"/>
        <v>45</v>
      </c>
      <c r="D43" s="115">
        <f t="shared" si="22"/>
        <v>-4.4712598106403236</v>
      </c>
      <c r="E43" s="96">
        <f t="shared" si="23"/>
        <v>-11</v>
      </c>
      <c r="F43" s="116">
        <f t="shared" si="24"/>
        <v>2.0689655172413794</v>
      </c>
      <c r="G43" s="116">
        <f t="shared" si="24"/>
        <v>1.426872770511296</v>
      </c>
      <c r="H43" s="116">
        <f t="shared" si="24"/>
        <v>0.98405018655951459</v>
      </c>
      <c r="I43" s="116">
        <f t="shared" si="24"/>
        <v>0.6786553010755273</v>
      </c>
      <c r="J43" s="116">
        <f t="shared" si="24"/>
        <v>0.46803813867277749</v>
      </c>
      <c r="K43" s="116">
        <f t="shared" si="24"/>
        <v>0.32278492322260516</v>
      </c>
      <c r="L43" s="116">
        <f t="shared" si="24"/>
        <v>0.22261029187765871</v>
      </c>
      <c r="M43" s="116">
        <f t="shared" si="24"/>
        <v>0.15352433922597153</v>
      </c>
      <c r="N43" s="116">
        <f t="shared" si="24"/>
        <v>0.10587885463860106</v>
      </c>
      <c r="O43" s="116">
        <f t="shared" si="24"/>
        <v>9.7359866334345804E-2</v>
      </c>
      <c r="P43" s="94">
        <f t="shared" si="24"/>
        <v>0</v>
      </c>
      <c r="Q43" s="94">
        <f t="shared" si="24"/>
        <v>0</v>
      </c>
      <c r="R43" s="94">
        <f t="shared" si="24"/>
        <v>0</v>
      </c>
      <c r="S43" s="94">
        <f t="shared" si="24"/>
        <v>0</v>
      </c>
      <c r="T43" s="94">
        <f t="shared" si="25"/>
        <v>0</v>
      </c>
      <c r="U43" s="94">
        <f t="shared" si="25"/>
        <v>0</v>
      </c>
      <c r="V43" s="94">
        <f t="shared" si="25"/>
        <v>0</v>
      </c>
      <c r="W43" s="94">
        <f t="shared" si="25"/>
        <v>0</v>
      </c>
      <c r="X43" s="94">
        <f t="shared" si="25"/>
        <v>0</v>
      </c>
      <c r="Y43" s="94">
        <f t="shared" si="25"/>
        <v>0</v>
      </c>
      <c r="Z43" s="94">
        <f t="shared" si="25"/>
        <v>0</v>
      </c>
      <c r="AA43" s="94">
        <f t="shared" si="25"/>
        <v>0</v>
      </c>
      <c r="AB43" s="94">
        <f t="shared" si="25"/>
        <v>0</v>
      </c>
      <c r="AC43" s="94">
        <f t="shared" si="25"/>
        <v>0</v>
      </c>
      <c r="AD43" s="95">
        <f t="shared" si="25"/>
        <v>0</v>
      </c>
    </row>
    <row r="44" spans="1:30" s="1" customFormat="1" x14ac:dyDescent="0.2">
      <c r="C44" s="117">
        <f t="shared" si="26"/>
        <v>50</v>
      </c>
      <c r="D44" s="118">
        <f t="shared" si="22"/>
        <v>-5.0867076495791652</v>
      </c>
      <c r="E44" s="48">
        <f t="shared" si="23"/>
        <v>-11</v>
      </c>
      <c r="F44" s="119">
        <f t="shared" si="24"/>
        <v>2</v>
      </c>
      <c r="G44" s="119">
        <f t="shared" si="24"/>
        <v>1.3333333333333333</v>
      </c>
      <c r="H44" s="119">
        <f t="shared" si="24"/>
        <v>0.88888888888888884</v>
      </c>
      <c r="I44" s="119">
        <f t="shared" si="24"/>
        <v>0.59259259259259256</v>
      </c>
      <c r="J44" s="119">
        <f t="shared" si="24"/>
        <v>0.39506172839506171</v>
      </c>
      <c r="K44" s="119">
        <f t="shared" si="24"/>
        <v>0.26337448559670784</v>
      </c>
      <c r="L44" s="119">
        <f t="shared" si="24"/>
        <v>0.1755829903978052</v>
      </c>
      <c r="M44" s="119">
        <f t="shared" si="24"/>
        <v>0.11705532693187014</v>
      </c>
      <c r="N44" s="119">
        <f t="shared" si="24"/>
        <v>7.8036884621246763E-2</v>
      </c>
      <c r="O44" s="119">
        <f t="shared" si="24"/>
        <v>6.936611966333045E-2</v>
      </c>
      <c r="P44" s="97">
        <f t="shared" si="24"/>
        <v>0</v>
      </c>
      <c r="Q44" s="97">
        <f t="shared" si="24"/>
        <v>0</v>
      </c>
      <c r="R44" s="97">
        <f t="shared" si="24"/>
        <v>0</v>
      </c>
      <c r="S44" s="97">
        <f t="shared" si="24"/>
        <v>0</v>
      </c>
      <c r="T44" s="97">
        <f t="shared" si="25"/>
        <v>0</v>
      </c>
      <c r="U44" s="97">
        <f t="shared" si="25"/>
        <v>0</v>
      </c>
      <c r="V44" s="97">
        <f t="shared" si="25"/>
        <v>0</v>
      </c>
      <c r="W44" s="97">
        <f t="shared" si="25"/>
        <v>0</v>
      </c>
      <c r="X44" s="97">
        <f t="shared" si="25"/>
        <v>0</v>
      </c>
      <c r="Y44" s="97">
        <f t="shared" si="25"/>
        <v>0</v>
      </c>
      <c r="Z44" s="97">
        <f t="shared" si="25"/>
        <v>0</v>
      </c>
      <c r="AA44" s="97">
        <f t="shared" si="25"/>
        <v>0</v>
      </c>
      <c r="AB44" s="97">
        <f t="shared" si="25"/>
        <v>0</v>
      </c>
      <c r="AC44" s="97">
        <f t="shared" si="25"/>
        <v>0</v>
      </c>
      <c r="AD44" s="98">
        <f t="shared" si="25"/>
        <v>0</v>
      </c>
    </row>
    <row r="45" spans="1:30" s="1" customFormat="1" x14ac:dyDescent="0.2">
      <c r="D45" s="120"/>
      <c r="F45" s="121"/>
      <c r="G45" s="121"/>
      <c r="H45" s="121"/>
      <c r="I45" s="121"/>
      <c r="J45" s="121"/>
      <c r="K45" s="121"/>
      <c r="L45" s="121"/>
      <c r="M45" s="121"/>
      <c r="N45" s="121"/>
      <c r="O45" s="121"/>
    </row>
    <row r="46" spans="1:30" s="1" customFormat="1" x14ac:dyDescent="0.2">
      <c r="C46" s="267" t="s">
        <v>61</v>
      </c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9"/>
    </row>
    <row r="47" spans="1:30" s="1" customFormat="1" x14ac:dyDescent="0.2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</row>
    <row r="48" spans="1:30" s="1" customFormat="1" x14ac:dyDescent="0.2">
      <c r="D48" s="126"/>
    </row>
    <row r="49" spans="1:30" s="127" customFormat="1" ht="20.100000000000001" customHeight="1" x14ac:dyDescent="0.2">
      <c r="A49" s="225" t="s">
        <v>62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7"/>
    </row>
    <row r="50" spans="1:30" s="1" customFormat="1" x14ac:dyDescent="0.2">
      <c r="A50" s="87"/>
      <c r="B50" s="87"/>
      <c r="D50" s="126"/>
      <c r="G50" s="87"/>
    </row>
    <row r="51" spans="1:30" s="1" customFormat="1" ht="20.100000000000001" customHeight="1" x14ac:dyDescent="0.2">
      <c r="D51" s="128"/>
      <c r="E51" s="228" t="s">
        <v>1</v>
      </c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30"/>
    </row>
    <row r="52" spans="1:30" s="1" customFormat="1" x14ac:dyDescent="0.2">
      <c r="D52" s="126"/>
      <c r="E52" s="46">
        <v>0</v>
      </c>
      <c r="F52" s="47">
        <f>E52+1</f>
        <v>1</v>
      </c>
      <c r="G52" s="47">
        <f t="shared" ref="G52:P52" si="27">F52+1</f>
        <v>2</v>
      </c>
      <c r="H52" s="47">
        <f t="shared" si="27"/>
        <v>3</v>
      </c>
      <c r="I52" s="47">
        <f t="shared" si="27"/>
        <v>4</v>
      </c>
      <c r="J52" s="47">
        <f t="shared" si="27"/>
        <v>5</v>
      </c>
      <c r="K52" s="47">
        <f t="shared" si="27"/>
        <v>6</v>
      </c>
      <c r="L52" s="47">
        <f t="shared" si="27"/>
        <v>7</v>
      </c>
      <c r="M52" s="47">
        <f t="shared" si="27"/>
        <v>8</v>
      </c>
      <c r="N52" s="47">
        <f t="shared" si="27"/>
        <v>9</v>
      </c>
      <c r="O52" s="47">
        <f t="shared" si="27"/>
        <v>10</v>
      </c>
      <c r="P52" s="47">
        <f t="shared" si="27"/>
        <v>11</v>
      </c>
      <c r="Q52" s="47">
        <f t="shared" ref="Q52:Y52" si="28">P52+1</f>
        <v>12</v>
      </c>
      <c r="R52" s="47">
        <f t="shared" si="28"/>
        <v>13</v>
      </c>
      <c r="S52" s="47">
        <f t="shared" si="28"/>
        <v>14</v>
      </c>
      <c r="T52" s="47">
        <f t="shared" si="28"/>
        <v>15</v>
      </c>
      <c r="U52" s="47">
        <f t="shared" si="28"/>
        <v>16</v>
      </c>
      <c r="V52" s="47">
        <f t="shared" si="28"/>
        <v>17</v>
      </c>
      <c r="W52" s="47">
        <f t="shared" si="28"/>
        <v>18</v>
      </c>
      <c r="X52" s="47">
        <f t="shared" si="28"/>
        <v>19</v>
      </c>
      <c r="Y52" s="47">
        <f t="shared" si="28"/>
        <v>20</v>
      </c>
      <c r="Z52" s="47">
        <f t="shared" ref="Z52" si="29">Y52+1</f>
        <v>21</v>
      </c>
      <c r="AA52" s="47">
        <f t="shared" ref="AA52" si="30">Z52+1</f>
        <v>22</v>
      </c>
      <c r="AB52" s="47">
        <f t="shared" ref="AB52" si="31">AA52+1</f>
        <v>23</v>
      </c>
      <c r="AC52" s="47">
        <f t="shared" ref="AC52" si="32">AB52+1</f>
        <v>24</v>
      </c>
      <c r="AD52" s="45">
        <f t="shared" ref="AD52" si="33">AC52+1</f>
        <v>25</v>
      </c>
    </row>
    <row r="53" spans="1:30" s="1" customFormat="1" x14ac:dyDescent="0.2">
      <c r="B53" s="254" t="s">
        <v>6</v>
      </c>
      <c r="C53" s="255"/>
      <c r="D53" s="256"/>
      <c r="E53" s="163">
        <f>-(D5)</f>
        <v>-10</v>
      </c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5"/>
    </row>
    <row r="54" spans="1:30" s="1" customFormat="1" x14ac:dyDescent="0.2">
      <c r="B54" s="257" t="s">
        <v>10</v>
      </c>
      <c r="C54" s="258"/>
      <c r="D54" s="259"/>
      <c r="E54" s="166"/>
      <c r="F54" s="167">
        <f>IF($D$7=F52,$D$9,0)</f>
        <v>0</v>
      </c>
      <c r="G54" s="167">
        <f t="shared" ref="G54:N54" si="34">IF($D$7=G52,$D$9,0)</f>
        <v>0</v>
      </c>
      <c r="H54" s="167">
        <f t="shared" si="34"/>
        <v>0</v>
      </c>
      <c r="I54" s="167">
        <f t="shared" si="34"/>
        <v>0</v>
      </c>
      <c r="J54" s="167">
        <f t="shared" si="34"/>
        <v>0</v>
      </c>
      <c r="K54" s="167">
        <f t="shared" si="34"/>
        <v>0</v>
      </c>
      <c r="L54" s="167">
        <f t="shared" si="34"/>
        <v>0</v>
      </c>
      <c r="M54" s="167">
        <f t="shared" si="34"/>
        <v>0</v>
      </c>
      <c r="N54" s="167">
        <f t="shared" si="34"/>
        <v>0</v>
      </c>
      <c r="O54" s="167">
        <f t="shared" ref="O54:P54" si="35">IF($D$7=O52,$D$9,0)</f>
        <v>1</v>
      </c>
      <c r="P54" s="167">
        <f t="shared" si="35"/>
        <v>0</v>
      </c>
      <c r="Q54" s="167">
        <f t="shared" ref="Q54:Y54" si="36">IF($D$7=Q52,$D$9,0)</f>
        <v>0</v>
      </c>
      <c r="R54" s="167">
        <f t="shared" si="36"/>
        <v>0</v>
      </c>
      <c r="S54" s="167">
        <f t="shared" si="36"/>
        <v>0</v>
      </c>
      <c r="T54" s="167">
        <f t="shared" si="36"/>
        <v>0</v>
      </c>
      <c r="U54" s="167">
        <f t="shared" si="36"/>
        <v>0</v>
      </c>
      <c r="V54" s="167">
        <f t="shared" si="36"/>
        <v>0</v>
      </c>
      <c r="W54" s="167">
        <f t="shared" si="36"/>
        <v>0</v>
      </c>
      <c r="X54" s="167">
        <f t="shared" si="36"/>
        <v>0</v>
      </c>
      <c r="Y54" s="167">
        <f t="shared" si="36"/>
        <v>0</v>
      </c>
      <c r="Z54" s="167">
        <f t="shared" ref="Z54:AD54" si="37">IF($D$7=Z52,$D$9,0)</f>
        <v>0</v>
      </c>
      <c r="AA54" s="167">
        <f t="shared" si="37"/>
        <v>0</v>
      </c>
      <c r="AB54" s="167">
        <f t="shared" si="37"/>
        <v>0</v>
      </c>
      <c r="AC54" s="167">
        <f t="shared" si="37"/>
        <v>0</v>
      </c>
      <c r="AD54" s="168">
        <f t="shared" si="37"/>
        <v>0</v>
      </c>
    </row>
    <row r="55" spans="1:30" s="1" customFormat="1" x14ac:dyDescent="0.2">
      <c r="B55" s="257" t="s">
        <v>18</v>
      </c>
      <c r="C55" s="258"/>
      <c r="D55" s="259"/>
      <c r="E55" s="169">
        <f>-D6</f>
        <v>-1</v>
      </c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8"/>
    </row>
    <row r="56" spans="1:30" s="1" customFormat="1" x14ac:dyDescent="0.2">
      <c r="B56" s="91"/>
      <c r="C56" s="92"/>
      <c r="D56" s="42" t="s">
        <v>16</v>
      </c>
      <c r="E56" s="169"/>
      <c r="F56" s="167">
        <f>F24</f>
        <v>3</v>
      </c>
      <c r="G56" s="167">
        <f t="shared" ref="G56:N56" si="38">G24</f>
        <v>3</v>
      </c>
      <c r="H56" s="167">
        <f t="shared" si="38"/>
        <v>3</v>
      </c>
      <c r="I56" s="167">
        <f t="shared" si="38"/>
        <v>3</v>
      </c>
      <c r="J56" s="167">
        <f t="shared" si="38"/>
        <v>3</v>
      </c>
      <c r="K56" s="167">
        <f t="shared" si="38"/>
        <v>3</v>
      </c>
      <c r="L56" s="167">
        <f t="shared" si="38"/>
        <v>3</v>
      </c>
      <c r="M56" s="167">
        <f t="shared" si="38"/>
        <v>3</v>
      </c>
      <c r="N56" s="167">
        <f t="shared" si="38"/>
        <v>3</v>
      </c>
      <c r="O56" s="167">
        <f t="shared" ref="O56:P56" si="39">O24</f>
        <v>3</v>
      </c>
      <c r="P56" s="167">
        <f t="shared" si="39"/>
        <v>0</v>
      </c>
      <c r="Q56" s="167">
        <f t="shared" ref="Q56:Y56" si="40">Q24</f>
        <v>0</v>
      </c>
      <c r="R56" s="167">
        <f t="shared" si="40"/>
        <v>0</v>
      </c>
      <c r="S56" s="167">
        <f t="shared" si="40"/>
        <v>0</v>
      </c>
      <c r="T56" s="167">
        <f t="shared" si="40"/>
        <v>0</v>
      </c>
      <c r="U56" s="167">
        <f t="shared" si="40"/>
        <v>0</v>
      </c>
      <c r="V56" s="167">
        <f t="shared" si="40"/>
        <v>0</v>
      </c>
      <c r="W56" s="167">
        <f t="shared" si="40"/>
        <v>0</v>
      </c>
      <c r="X56" s="167">
        <f t="shared" si="40"/>
        <v>0</v>
      </c>
      <c r="Y56" s="167">
        <f t="shared" si="40"/>
        <v>0</v>
      </c>
      <c r="Z56" s="167">
        <f t="shared" ref="Z56:AD56" si="41">Z24</f>
        <v>0</v>
      </c>
      <c r="AA56" s="167">
        <f t="shared" si="41"/>
        <v>0</v>
      </c>
      <c r="AB56" s="167">
        <f t="shared" si="41"/>
        <v>0</v>
      </c>
      <c r="AC56" s="167">
        <f t="shared" si="41"/>
        <v>0</v>
      </c>
      <c r="AD56" s="168">
        <f t="shared" si="41"/>
        <v>0</v>
      </c>
    </row>
    <row r="57" spans="1:30" s="1" customFormat="1" x14ac:dyDescent="0.2">
      <c r="B57" s="257" t="s">
        <v>20</v>
      </c>
      <c r="C57" s="258"/>
      <c r="D57" s="259"/>
      <c r="E57" s="169">
        <f>-E55*$D$12</f>
        <v>0.25</v>
      </c>
      <c r="F57" s="167">
        <f t="shared" ref="F57:Y57" si="42">-F56*$D$12</f>
        <v>-0.75</v>
      </c>
      <c r="G57" s="167">
        <f t="shared" si="42"/>
        <v>-0.75</v>
      </c>
      <c r="H57" s="167">
        <f t="shared" si="42"/>
        <v>-0.75</v>
      </c>
      <c r="I57" s="167">
        <f t="shared" si="42"/>
        <v>-0.75</v>
      </c>
      <c r="J57" s="167">
        <f t="shared" si="42"/>
        <v>-0.75</v>
      </c>
      <c r="K57" s="167">
        <f t="shared" si="42"/>
        <v>-0.75</v>
      </c>
      <c r="L57" s="167">
        <f t="shared" si="42"/>
        <v>-0.75</v>
      </c>
      <c r="M57" s="167">
        <f t="shared" si="42"/>
        <v>-0.75</v>
      </c>
      <c r="N57" s="167">
        <f t="shared" si="42"/>
        <v>-0.75</v>
      </c>
      <c r="O57" s="167">
        <f t="shared" si="42"/>
        <v>-0.75</v>
      </c>
      <c r="P57" s="167">
        <f t="shared" si="42"/>
        <v>0</v>
      </c>
      <c r="Q57" s="167">
        <f t="shared" si="42"/>
        <v>0</v>
      </c>
      <c r="R57" s="167">
        <f t="shared" si="42"/>
        <v>0</v>
      </c>
      <c r="S57" s="167">
        <f t="shared" si="42"/>
        <v>0</v>
      </c>
      <c r="T57" s="167">
        <f t="shared" si="42"/>
        <v>0</v>
      </c>
      <c r="U57" s="167">
        <f t="shared" si="42"/>
        <v>0</v>
      </c>
      <c r="V57" s="167">
        <f t="shared" si="42"/>
        <v>0</v>
      </c>
      <c r="W57" s="167">
        <f t="shared" si="42"/>
        <v>0</v>
      </c>
      <c r="X57" s="167">
        <f t="shared" si="42"/>
        <v>0</v>
      </c>
      <c r="Y57" s="167">
        <f t="shared" si="42"/>
        <v>0</v>
      </c>
      <c r="Z57" s="167">
        <f t="shared" ref="Z57:AD57" si="43">-Z56*$D$12</f>
        <v>0</v>
      </c>
      <c r="AA57" s="167">
        <f t="shared" si="43"/>
        <v>0</v>
      </c>
      <c r="AB57" s="167">
        <f t="shared" si="43"/>
        <v>0</v>
      </c>
      <c r="AC57" s="167">
        <f t="shared" si="43"/>
        <v>0</v>
      </c>
      <c r="AD57" s="168">
        <f t="shared" si="43"/>
        <v>0</v>
      </c>
    </row>
    <row r="58" spans="1:30" s="1" customFormat="1" x14ac:dyDescent="0.2">
      <c r="B58" s="257" t="s">
        <v>21</v>
      </c>
      <c r="C58" s="258"/>
      <c r="D58" s="259" t="s">
        <v>2</v>
      </c>
      <c r="E58" s="96">
        <f>IF($D$11="",0,$D$11*$D$5*$D$12)</f>
        <v>0.75</v>
      </c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8"/>
    </row>
    <row r="59" spans="1:30" s="1" customFormat="1" x14ac:dyDescent="0.2">
      <c r="B59" s="257" t="s">
        <v>22</v>
      </c>
      <c r="C59" s="258"/>
      <c r="D59" s="259"/>
      <c r="E59" s="170"/>
      <c r="F59" s="171">
        <f t="shared" ref="F59:AD59" si="44">IF($D$10+1-F$52&gt;0,($D$5/$D$10),0)</f>
        <v>1</v>
      </c>
      <c r="G59" s="171">
        <f t="shared" si="44"/>
        <v>1</v>
      </c>
      <c r="H59" s="171">
        <f t="shared" si="44"/>
        <v>1</v>
      </c>
      <c r="I59" s="171">
        <f t="shared" si="44"/>
        <v>1</v>
      </c>
      <c r="J59" s="171">
        <f t="shared" si="44"/>
        <v>1</v>
      </c>
      <c r="K59" s="171">
        <f t="shared" si="44"/>
        <v>1</v>
      </c>
      <c r="L59" s="171">
        <f t="shared" si="44"/>
        <v>1</v>
      </c>
      <c r="M59" s="171">
        <f t="shared" si="44"/>
        <v>1</v>
      </c>
      <c r="N59" s="171">
        <f t="shared" si="44"/>
        <v>1</v>
      </c>
      <c r="O59" s="171">
        <f t="shared" si="44"/>
        <v>1</v>
      </c>
      <c r="P59" s="171">
        <f t="shared" si="44"/>
        <v>0</v>
      </c>
      <c r="Q59" s="171">
        <f t="shared" si="44"/>
        <v>0</v>
      </c>
      <c r="R59" s="171">
        <f t="shared" si="44"/>
        <v>0</v>
      </c>
      <c r="S59" s="171">
        <f t="shared" si="44"/>
        <v>0</v>
      </c>
      <c r="T59" s="171">
        <f t="shared" si="44"/>
        <v>0</v>
      </c>
      <c r="U59" s="171">
        <f t="shared" si="44"/>
        <v>0</v>
      </c>
      <c r="V59" s="171">
        <f t="shared" si="44"/>
        <v>0</v>
      </c>
      <c r="W59" s="171">
        <f t="shared" si="44"/>
        <v>0</v>
      </c>
      <c r="X59" s="171">
        <f t="shared" si="44"/>
        <v>0</v>
      </c>
      <c r="Y59" s="171">
        <f t="shared" si="44"/>
        <v>0</v>
      </c>
      <c r="Z59" s="171">
        <f t="shared" si="44"/>
        <v>0</v>
      </c>
      <c r="AA59" s="171">
        <f t="shared" si="44"/>
        <v>0</v>
      </c>
      <c r="AB59" s="171">
        <f t="shared" si="44"/>
        <v>0</v>
      </c>
      <c r="AC59" s="171">
        <f t="shared" si="44"/>
        <v>0</v>
      </c>
      <c r="AD59" s="172">
        <f t="shared" si="44"/>
        <v>0</v>
      </c>
    </row>
    <row r="60" spans="1:30" s="1" customFormat="1" x14ac:dyDescent="0.2">
      <c r="B60" s="274" t="s">
        <v>23</v>
      </c>
      <c r="C60" s="275"/>
      <c r="D60" s="276"/>
      <c r="E60" s="173"/>
      <c r="F60" s="174">
        <f t="shared" ref="F60:Y60" si="45">IF(F$59&gt;0,F59*$D$12,0)</f>
        <v>0.25</v>
      </c>
      <c r="G60" s="174">
        <f t="shared" si="45"/>
        <v>0.25</v>
      </c>
      <c r="H60" s="174">
        <f t="shared" si="45"/>
        <v>0.25</v>
      </c>
      <c r="I60" s="174">
        <f t="shared" si="45"/>
        <v>0.25</v>
      </c>
      <c r="J60" s="174">
        <f t="shared" si="45"/>
        <v>0.25</v>
      </c>
      <c r="K60" s="174">
        <f t="shared" si="45"/>
        <v>0.25</v>
      </c>
      <c r="L60" s="174">
        <f t="shared" si="45"/>
        <v>0.25</v>
      </c>
      <c r="M60" s="174">
        <f t="shared" si="45"/>
        <v>0.25</v>
      </c>
      <c r="N60" s="174">
        <f t="shared" si="45"/>
        <v>0.25</v>
      </c>
      <c r="O60" s="174">
        <f t="shared" si="45"/>
        <v>0.25</v>
      </c>
      <c r="P60" s="174">
        <f t="shared" si="45"/>
        <v>0</v>
      </c>
      <c r="Q60" s="174">
        <f t="shared" si="45"/>
        <v>0</v>
      </c>
      <c r="R60" s="174">
        <f t="shared" si="45"/>
        <v>0</v>
      </c>
      <c r="S60" s="174">
        <f t="shared" si="45"/>
        <v>0</v>
      </c>
      <c r="T60" s="174">
        <f t="shared" si="45"/>
        <v>0</v>
      </c>
      <c r="U60" s="174">
        <f t="shared" si="45"/>
        <v>0</v>
      </c>
      <c r="V60" s="174">
        <f t="shared" si="45"/>
        <v>0</v>
      </c>
      <c r="W60" s="174">
        <f t="shared" si="45"/>
        <v>0</v>
      </c>
      <c r="X60" s="174">
        <f t="shared" si="45"/>
        <v>0</v>
      </c>
      <c r="Y60" s="174">
        <f t="shared" si="45"/>
        <v>0</v>
      </c>
      <c r="Z60" s="174">
        <f t="shared" ref="Z60:AD60" si="46">IF(Z$59&gt;0,Z59*$D$12,0)</f>
        <v>0</v>
      </c>
      <c r="AA60" s="174">
        <f t="shared" si="46"/>
        <v>0</v>
      </c>
      <c r="AB60" s="174">
        <f t="shared" si="46"/>
        <v>0</v>
      </c>
      <c r="AC60" s="174">
        <f t="shared" si="46"/>
        <v>0</v>
      </c>
      <c r="AD60" s="175">
        <f t="shared" si="46"/>
        <v>0</v>
      </c>
    </row>
    <row r="61" spans="1:30" s="1" customFormat="1" x14ac:dyDescent="0.2">
      <c r="B61" s="234" t="s">
        <v>24</v>
      </c>
      <c r="C61" s="235"/>
      <c r="D61" s="236"/>
      <c r="E61" s="176">
        <f>SUM(E53:E60)</f>
        <v>-10</v>
      </c>
      <c r="F61" s="177">
        <f>SUM(F53:F60)-F59</f>
        <v>2.5</v>
      </c>
      <c r="G61" s="177">
        <f t="shared" ref="G61:N61" si="47">SUM(G53:G60)-G59</f>
        <v>2.5</v>
      </c>
      <c r="H61" s="177">
        <f t="shared" si="47"/>
        <v>2.5</v>
      </c>
      <c r="I61" s="177">
        <f t="shared" si="47"/>
        <v>2.5</v>
      </c>
      <c r="J61" s="177">
        <f t="shared" si="47"/>
        <v>2.5</v>
      </c>
      <c r="K61" s="177">
        <f t="shared" si="47"/>
        <v>2.5</v>
      </c>
      <c r="L61" s="177">
        <f t="shared" si="47"/>
        <v>2.5</v>
      </c>
      <c r="M61" s="177">
        <f t="shared" si="47"/>
        <v>2.5</v>
      </c>
      <c r="N61" s="177">
        <f t="shared" si="47"/>
        <v>2.5</v>
      </c>
      <c r="O61" s="177">
        <f t="shared" ref="O61:P61" si="48">SUM(O53:O60)-O59</f>
        <v>3.5</v>
      </c>
      <c r="P61" s="177">
        <f t="shared" si="48"/>
        <v>0</v>
      </c>
      <c r="Q61" s="177">
        <f t="shared" ref="Q61:Y61" si="49">SUM(Q53:Q60)-Q59</f>
        <v>0</v>
      </c>
      <c r="R61" s="177">
        <f t="shared" si="49"/>
        <v>0</v>
      </c>
      <c r="S61" s="177">
        <f t="shared" si="49"/>
        <v>0</v>
      </c>
      <c r="T61" s="177">
        <f t="shared" si="49"/>
        <v>0</v>
      </c>
      <c r="U61" s="177">
        <f t="shared" si="49"/>
        <v>0</v>
      </c>
      <c r="V61" s="177">
        <f t="shared" si="49"/>
        <v>0</v>
      </c>
      <c r="W61" s="177">
        <f t="shared" si="49"/>
        <v>0</v>
      </c>
      <c r="X61" s="177">
        <f t="shared" si="49"/>
        <v>0</v>
      </c>
      <c r="Y61" s="177">
        <f t="shared" si="49"/>
        <v>0</v>
      </c>
      <c r="Z61" s="177">
        <f t="shared" ref="Z61:AD61" si="50">SUM(Z53:Z60)-Z59</f>
        <v>0</v>
      </c>
      <c r="AA61" s="177">
        <f t="shared" si="50"/>
        <v>0</v>
      </c>
      <c r="AB61" s="177">
        <f t="shared" si="50"/>
        <v>0</v>
      </c>
      <c r="AC61" s="177">
        <f t="shared" si="50"/>
        <v>0</v>
      </c>
      <c r="AD61" s="178">
        <f t="shared" si="50"/>
        <v>0</v>
      </c>
    </row>
    <row r="62" spans="1:30" s="1" customFormat="1" x14ac:dyDescent="0.2">
      <c r="A62" s="87"/>
      <c r="B62" s="87"/>
      <c r="C62" s="87"/>
      <c r="D62" s="126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</row>
    <row r="63" spans="1:30" s="87" customFormat="1" x14ac:dyDescent="0.2">
      <c r="A63" s="133" t="s">
        <v>63</v>
      </c>
      <c r="B63" s="134"/>
      <c r="C63" s="134"/>
      <c r="D63" s="135"/>
      <c r="E63" s="136"/>
    </row>
    <row r="64" spans="1:30" s="1" customFormat="1" ht="13.5" customHeight="1" x14ac:dyDescent="0.2">
      <c r="A64" s="137" t="s">
        <v>26</v>
      </c>
      <c r="B64" s="138" t="s">
        <v>64</v>
      </c>
      <c r="C64" s="139">
        <f>IF(D7=0,"",IF(OR(IRR(E61:AD61)&lt;0.129,IRR(E61:AD61)&gt;0.131),IRR(E61:AD61),IF(IRR(E61:AD61)&lt;0.13,0.129,0.131)))</f>
        <v>0.21833447979689824</v>
      </c>
      <c r="D64" s="140"/>
      <c r="E64" s="141"/>
      <c r="F64" s="181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</row>
    <row r="65" spans="1:30" s="1" customFormat="1" x14ac:dyDescent="0.2">
      <c r="C65" s="5"/>
      <c r="D65" s="2"/>
    </row>
    <row r="66" spans="1:30" s="1" customFormat="1" x14ac:dyDescent="0.2">
      <c r="A66" s="110" t="s">
        <v>27</v>
      </c>
    </row>
    <row r="67" spans="1:30" s="1" customFormat="1" x14ac:dyDescent="0.2">
      <c r="A67" s="143"/>
    </row>
    <row r="68" spans="1:30" s="1" customFormat="1" ht="20.100000000000001" customHeight="1" x14ac:dyDescent="0.2">
      <c r="C68" s="281" t="s">
        <v>30</v>
      </c>
      <c r="D68" s="283" t="s">
        <v>31</v>
      </c>
      <c r="E68" s="228" t="s">
        <v>19</v>
      </c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30"/>
    </row>
    <row r="69" spans="1:30" s="1" customFormat="1" x14ac:dyDescent="0.2">
      <c r="C69" s="281"/>
      <c r="D69" s="283"/>
      <c r="E69" s="46">
        <v>0</v>
      </c>
      <c r="F69" s="47">
        <f>E69+1</f>
        <v>1</v>
      </c>
      <c r="G69" s="47">
        <f t="shared" ref="G69:Y69" si="51">F69+1</f>
        <v>2</v>
      </c>
      <c r="H69" s="47">
        <f t="shared" si="51"/>
        <v>3</v>
      </c>
      <c r="I69" s="47">
        <f t="shared" si="51"/>
        <v>4</v>
      </c>
      <c r="J69" s="47">
        <f t="shared" si="51"/>
        <v>5</v>
      </c>
      <c r="K69" s="47">
        <f t="shared" si="51"/>
        <v>6</v>
      </c>
      <c r="L69" s="47">
        <f t="shared" si="51"/>
        <v>7</v>
      </c>
      <c r="M69" s="47">
        <f t="shared" si="51"/>
        <v>8</v>
      </c>
      <c r="N69" s="47">
        <f t="shared" si="51"/>
        <v>9</v>
      </c>
      <c r="O69" s="47">
        <f t="shared" si="51"/>
        <v>10</v>
      </c>
      <c r="P69" s="47">
        <f t="shared" si="51"/>
        <v>11</v>
      </c>
      <c r="Q69" s="47">
        <f t="shared" si="51"/>
        <v>12</v>
      </c>
      <c r="R69" s="47">
        <f t="shared" si="51"/>
        <v>13</v>
      </c>
      <c r="S69" s="47">
        <f t="shared" si="51"/>
        <v>14</v>
      </c>
      <c r="T69" s="47">
        <f t="shared" si="51"/>
        <v>15</v>
      </c>
      <c r="U69" s="47">
        <f t="shared" si="51"/>
        <v>16</v>
      </c>
      <c r="V69" s="47">
        <f t="shared" si="51"/>
        <v>17</v>
      </c>
      <c r="W69" s="47">
        <f t="shared" si="51"/>
        <v>18</v>
      </c>
      <c r="X69" s="47">
        <f t="shared" si="51"/>
        <v>19</v>
      </c>
      <c r="Y69" s="47">
        <f t="shared" si="51"/>
        <v>20</v>
      </c>
      <c r="Z69" s="47">
        <f t="shared" ref="Z69" si="52">Y69+1</f>
        <v>21</v>
      </c>
      <c r="AA69" s="47">
        <f t="shared" ref="AA69" si="53">Z69+1</f>
        <v>22</v>
      </c>
      <c r="AB69" s="47">
        <f t="shared" ref="AB69" si="54">AA69+1</f>
        <v>23</v>
      </c>
      <c r="AC69" s="47">
        <f t="shared" ref="AC69" si="55">AB69+1</f>
        <v>24</v>
      </c>
      <c r="AD69" s="45">
        <f t="shared" ref="AD69" si="56">AC69+1</f>
        <v>25</v>
      </c>
    </row>
    <row r="70" spans="1:30" s="1" customFormat="1" x14ac:dyDescent="0.2">
      <c r="C70" s="111">
        <v>0</v>
      </c>
      <c r="D70" s="112">
        <f>SUM(E70:AD70)</f>
        <v>16</v>
      </c>
      <c r="E70" s="144">
        <f t="shared" ref="E70:T80" si="57">(SUM(E$53:E$60)-E$59)/POWER(1+$C70/100,E$52)</f>
        <v>-10</v>
      </c>
      <c r="F70" s="145">
        <f t="shared" si="57"/>
        <v>2.5</v>
      </c>
      <c r="G70" s="145">
        <f t="shared" si="57"/>
        <v>2.5</v>
      </c>
      <c r="H70" s="145">
        <f t="shared" si="57"/>
        <v>2.5</v>
      </c>
      <c r="I70" s="145">
        <f t="shared" si="57"/>
        <v>2.5</v>
      </c>
      <c r="J70" s="145">
        <f t="shared" si="57"/>
        <v>2.5</v>
      </c>
      <c r="K70" s="145">
        <f t="shared" si="57"/>
        <v>2.5</v>
      </c>
      <c r="L70" s="145">
        <f t="shared" si="57"/>
        <v>2.5</v>
      </c>
      <c r="M70" s="145">
        <f t="shared" si="57"/>
        <v>2.5</v>
      </c>
      <c r="N70" s="145">
        <f t="shared" si="57"/>
        <v>2.5</v>
      </c>
      <c r="O70" s="145">
        <f t="shared" si="57"/>
        <v>3.5</v>
      </c>
      <c r="P70" s="145">
        <f t="shared" si="57"/>
        <v>0</v>
      </c>
      <c r="Q70" s="145">
        <f t="shared" si="57"/>
        <v>0</v>
      </c>
      <c r="R70" s="145">
        <f t="shared" si="57"/>
        <v>0</v>
      </c>
      <c r="S70" s="145">
        <f t="shared" si="57"/>
        <v>0</v>
      </c>
      <c r="T70" s="145">
        <f t="shared" si="57"/>
        <v>0</v>
      </c>
      <c r="U70" s="145">
        <f t="shared" ref="U70:AD80" si="58">(SUM(U$53:U$60)-U$59)/POWER(1+$C70/100,U$52)</f>
        <v>0</v>
      </c>
      <c r="V70" s="145">
        <f t="shared" si="58"/>
        <v>0</v>
      </c>
      <c r="W70" s="145">
        <f t="shared" si="58"/>
        <v>0</v>
      </c>
      <c r="X70" s="145">
        <f t="shared" si="58"/>
        <v>0</v>
      </c>
      <c r="Y70" s="145">
        <f t="shared" si="58"/>
        <v>0</v>
      </c>
      <c r="Z70" s="145">
        <f t="shared" si="58"/>
        <v>0</v>
      </c>
      <c r="AA70" s="145">
        <f t="shared" si="58"/>
        <v>0</v>
      </c>
      <c r="AB70" s="145">
        <f t="shared" si="58"/>
        <v>0</v>
      </c>
      <c r="AC70" s="145">
        <f t="shared" si="58"/>
        <v>0</v>
      </c>
      <c r="AD70" s="146">
        <f t="shared" si="58"/>
        <v>0</v>
      </c>
    </row>
    <row r="71" spans="1:30" s="1" customFormat="1" x14ac:dyDescent="0.2">
      <c r="C71" s="114">
        <f>C70+5</f>
        <v>5</v>
      </c>
      <c r="D71" s="115">
        <f>SUM(E71:AD71)</f>
        <v>9.9182505765027891</v>
      </c>
      <c r="E71" s="147">
        <f t="shared" si="57"/>
        <v>-10</v>
      </c>
      <c r="F71" s="116">
        <f t="shared" si="57"/>
        <v>2.3809523809523809</v>
      </c>
      <c r="G71" s="116">
        <f t="shared" si="57"/>
        <v>2.2675736961451247</v>
      </c>
      <c r="H71" s="116">
        <f t="shared" si="57"/>
        <v>2.1595939963286899</v>
      </c>
      <c r="I71" s="116">
        <f t="shared" si="57"/>
        <v>2.0567561869797051</v>
      </c>
      <c r="J71" s="116">
        <f t="shared" si="57"/>
        <v>1.9588154161711473</v>
      </c>
      <c r="K71" s="116">
        <f t="shared" si="57"/>
        <v>1.8655384915915691</v>
      </c>
      <c r="L71" s="116">
        <f t="shared" si="57"/>
        <v>1.7767033253253037</v>
      </c>
      <c r="M71" s="116">
        <f t="shared" si="57"/>
        <v>1.692098405071718</v>
      </c>
      <c r="N71" s="116">
        <f t="shared" si="57"/>
        <v>1.6115222905444933</v>
      </c>
      <c r="O71" s="116">
        <f t="shared" si="57"/>
        <v>2.1486963873926577</v>
      </c>
      <c r="P71" s="116">
        <f t="shared" si="57"/>
        <v>0</v>
      </c>
      <c r="Q71" s="116">
        <f t="shared" si="57"/>
        <v>0</v>
      </c>
      <c r="R71" s="116">
        <f t="shared" si="57"/>
        <v>0</v>
      </c>
      <c r="S71" s="116">
        <f t="shared" si="57"/>
        <v>0</v>
      </c>
      <c r="T71" s="116">
        <f t="shared" si="57"/>
        <v>0</v>
      </c>
      <c r="U71" s="116">
        <f t="shared" si="58"/>
        <v>0</v>
      </c>
      <c r="V71" s="116">
        <f t="shared" si="58"/>
        <v>0</v>
      </c>
      <c r="W71" s="116">
        <f t="shared" si="58"/>
        <v>0</v>
      </c>
      <c r="X71" s="116">
        <f t="shared" si="58"/>
        <v>0</v>
      </c>
      <c r="Y71" s="116">
        <f t="shared" si="58"/>
        <v>0</v>
      </c>
      <c r="Z71" s="116">
        <f t="shared" si="58"/>
        <v>0</v>
      </c>
      <c r="AA71" s="116">
        <f t="shared" si="58"/>
        <v>0</v>
      </c>
      <c r="AB71" s="116">
        <f t="shared" si="58"/>
        <v>0</v>
      </c>
      <c r="AC71" s="116">
        <f t="shared" si="58"/>
        <v>0</v>
      </c>
      <c r="AD71" s="148">
        <f t="shared" si="58"/>
        <v>0</v>
      </c>
    </row>
    <row r="72" spans="1:30" s="1" customFormat="1" x14ac:dyDescent="0.2">
      <c r="C72" s="114">
        <f t="shared" ref="C72:C80" si="59">C71+5</f>
        <v>10</v>
      </c>
      <c r="D72" s="115">
        <f t="shared" ref="D72:D80" si="60">SUM(E72:AD72)</f>
        <v>5.7469610536912326</v>
      </c>
      <c r="E72" s="147">
        <f t="shared" si="57"/>
        <v>-10</v>
      </c>
      <c r="F72" s="116">
        <f t="shared" si="57"/>
        <v>2.2727272727272725</v>
      </c>
      <c r="G72" s="116">
        <f t="shared" si="57"/>
        <v>2.0661157024793386</v>
      </c>
      <c r="H72" s="116">
        <f t="shared" si="57"/>
        <v>1.8782870022539437</v>
      </c>
      <c r="I72" s="116">
        <f t="shared" si="57"/>
        <v>1.7075336384126762</v>
      </c>
      <c r="J72" s="116">
        <f t="shared" si="57"/>
        <v>1.5523033076478874</v>
      </c>
      <c r="K72" s="116">
        <f t="shared" si="57"/>
        <v>1.411184825134443</v>
      </c>
      <c r="L72" s="116">
        <f t="shared" si="57"/>
        <v>1.2828952955767661</v>
      </c>
      <c r="M72" s="116">
        <f t="shared" si="57"/>
        <v>1.166268450524333</v>
      </c>
      <c r="N72" s="116">
        <f t="shared" si="57"/>
        <v>1.0602440459312117</v>
      </c>
      <c r="O72" s="116">
        <f t="shared" si="57"/>
        <v>1.3494015130033601</v>
      </c>
      <c r="P72" s="116">
        <f t="shared" si="57"/>
        <v>0</v>
      </c>
      <c r="Q72" s="116">
        <f t="shared" si="57"/>
        <v>0</v>
      </c>
      <c r="R72" s="116">
        <f t="shared" si="57"/>
        <v>0</v>
      </c>
      <c r="S72" s="116">
        <f t="shared" si="57"/>
        <v>0</v>
      </c>
      <c r="T72" s="116">
        <f t="shared" si="57"/>
        <v>0</v>
      </c>
      <c r="U72" s="116">
        <f t="shared" si="58"/>
        <v>0</v>
      </c>
      <c r="V72" s="116">
        <f t="shared" si="58"/>
        <v>0</v>
      </c>
      <c r="W72" s="116">
        <f t="shared" si="58"/>
        <v>0</v>
      </c>
      <c r="X72" s="116">
        <f t="shared" si="58"/>
        <v>0</v>
      </c>
      <c r="Y72" s="116">
        <f t="shared" si="58"/>
        <v>0</v>
      </c>
      <c r="Z72" s="116">
        <f t="shared" si="58"/>
        <v>0</v>
      </c>
      <c r="AA72" s="116">
        <f t="shared" si="58"/>
        <v>0</v>
      </c>
      <c r="AB72" s="116">
        <f t="shared" si="58"/>
        <v>0</v>
      </c>
      <c r="AC72" s="116">
        <f t="shared" si="58"/>
        <v>0</v>
      </c>
      <c r="AD72" s="148">
        <f t="shared" si="58"/>
        <v>0</v>
      </c>
    </row>
    <row r="73" spans="1:30" s="1" customFormat="1" x14ac:dyDescent="0.2">
      <c r="C73" s="114">
        <f>C72+5</f>
        <v>15</v>
      </c>
      <c r="D73" s="115">
        <f t="shared" si="60"/>
        <v>2.7941062707574433</v>
      </c>
      <c r="E73" s="147">
        <f t="shared" si="57"/>
        <v>-10</v>
      </c>
      <c r="F73" s="116">
        <f t="shared" si="57"/>
        <v>2.1739130434782612</v>
      </c>
      <c r="G73" s="116">
        <f t="shared" si="57"/>
        <v>1.8903591682419663</v>
      </c>
      <c r="H73" s="116">
        <f t="shared" si="57"/>
        <v>1.6437905810799709</v>
      </c>
      <c r="I73" s="116">
        <f t="shared" si="57"/>
        <v>1.4293831139825834</v>
      </c>
      <c r="J73" s="116">
        <f t="shared" si="57"/>
        <v>1.2429418382457247</v>
      </c>
      <c r="K73" s="116">
        <f t="shared" si="57"/>
        <v>1.0808189897788911</v>
      </c>
      <c r="L73" s="116">
        <f t="shared" si="57"/>
        <v>0.93984259980773166</v>
      </c>
      <c r="M73" s="116">
        <f t="shared" si="57"/>
        <v>0.81725443461541891</v>
      </c>
      <c r="N73" s="116">
        <f t="shared" si="57"/>
        <v>0.71065603010036427</v>
      </c>
      <c r="O73" s="116">
        <f t="shared" si="57"/>
        <v>0.86514647142653056</v>
      </c>
      <c r="P73" s="116">
        <f t="shared" si="57"/>
        <v>0</v>
      </c>
      <c r="Q73" s="116">
        <f t="shared" si="57"/>
        <v>0</v>
      </c>
      <c r="R73" s="116">
        <f t="shared" si="57"/>
        <v>0</v>
      </c>
      <c r="S73" s="116">
        <f t="shared" si="57"/>
        <v>0</v>
      </c>
      <c r="T73" s="116">
        <f t="shared" si="57"/>
        <v>0</v>
      </c>
      <c r="U73" s="116">
        <f t="shared" si="58"/>
        <v>0</v>
      </c>
      <c r="V73" s="116">
        <f t="shared" si="58"/>
        <v>0</v>
      </c>
      <c r="W73" s="116">
        <f t="shared" si="58"/>
        <v>0</v>
      </c>
      <c r="X73" s="116">
        <f t="shared" si="58"/>
        <v>0</v>
      </c>
      <c r="Y73" s="116">
        <f t="shared" si="58"/>
        <v>0</v>
      </c>
      <c r="Z73" s="116">
        <f t="shared" si="58"/>
        <v>0</v>
      </c>
      <c r="AA73" s="116">
        <f t="shared" si="58"/>
        <v>0</v>
      </c>
      <c r="AB73" s="116">
        <f t="shared" si="58"/>
        <v>0</v>
      </c>
      <c r="AC73" s="116">
        <f t="shared" si="58"/>
        <v>0</v>
      </c>
      <c r="AD73" s="148">
        <f t="shared" si="58"/>
        <v>0</v>
      </c>
    </row>
    <row r="74" spans="1:30" s="1" customFormat="1" x14ac:dyDescent="0.2">
      <c r="C74" s="114">
        <f>C73+5</f>
        <v>20</v>
      </c>
      <c r="D74" s="115">
        <f t="shared" si="60"/>
        <v>0.64268579676677517</v>
      </c>
      <c r="E74" s="147">
        <f t="shared" si="57"/>
        <v>-10</v>
      </c>
      <c r="F74" s="116">
        <f t="shared" si="57"/>
        <v>2.0833333333333335</v>
      </c>
      <c r="G74" s="116">
        <f t="shared" si="57"/>
        <v>1.7361111111111112</v>
      </c>
      <c r="H74" s="116">
        <f t="shared" si="57"/>
        <v>1.4467592592592593</v>
      </c>
      <c r="I74" s="116">
        <f t="shared" si="57"/>
        <v>1.2056327160493827</v>
      </c>
      <c r="J74" s="116">
        <f t="shared" si="57"/>
        <v>1.0046939300411524</v>
      </c>
      <c r="K74" s="116">
        <f t="shared" si="57"/>
        <v>0.83724494170096031</v>
      </c>
      <c r="L74" s="116">
        <f t="shared" si="57"/>
        <v>0.69770411808413357</v>
      </c>
      <c r="M74" s="116">
        <f t="shared" si="57"/>
        <v>0.58142009840344466</v>
      </c>
      <c r="N74" s="116">
        <f t="shared" si="57"/>
        <v>0.4845167486695372</v>
      </c>
      <c r="O74" s="116">
        <f t="shared" si="57"/>
        <v>0.56526954011446007</v>
      </c>
      <c r="P74" s="116">
        <f t="shared" si="57"/>
        <v>0</v>
      </c>
      <c r="Q74" s="116">
        <f t="shared" si="57"/>
        <v>0</v>
      </c>
      <c r="R74" s="116">
        <f t="shared" si="57"/>
        <v>0</v>
      </c>
      <c r="S74" s="116">
        <f t="shared" si="57"/>
        <v>0</v>
      </c>
      <c r="T74" s="116">
        <f t="shared" si="57"/>
        <v>0</v>
      </c>
      <c r="U74" s="116">
        <f t="shared" si="58"/>
        <v>0</v>
      </c>
      <c r="V74" s="116">
        <f t="shared" si="58"/>
        <v>0</v>
      </c>
      <c r="W74" s="116">
        <f t="shared" si="58"/>
        <v>0</v>
      </c>
      <c r="X74" s="116">
        <f t="shared" si="58"/>
        <v>0</v>
      </c>
      <c r="Y74" s="116">
        <f t="shared" si="58"/>
        <v>0</v>
      </c>
      <c r="Z74" s="116">
        <f t="shared" si="58"/>
        <v>0</v>
      </c>
      <c r="AA74" s="116">
        <f t="shared" si="58"/>
        <v>0</v>
      </c>
      <c r="AB74" s="116">
        <f t="shared" si="58"/>
        <v>0</v>
      </c>
      <c r="AC74" s="116">
        <f t="shared" si="58"/>
        <v>0</v>
      </c>
      <c r="AD74" s="148">
        <f t="shared" si="58"/>
        <v>0</v>
      </c>
    </row>
    <row r="75" spans="1:30" s="1" customFormat="1" x14ac:dyDescent="0.2">
      <c r="C75" s="114">
        <f t="shared" si="59"/>
        <v>25</v>
      </c>
      <c r="D75" s="115">
        <f t="shared" si="60"/>
        <v>-0.96636764160000044</v>
      </c>
      <c r="E75" s="147">
        <f t="shared" si="57"/>
        <v>-10</v>
      </c>
      <c r="F75" s="116">
        <f t="shared" si="57"/>
        <v>2</v>
      </c>
      <c r="G75" s="116">
        <f t="shared" si="57"/>
        <v>1.6</v>
      </c>
      <c r="H75" s="116">
        <f t="shared" si="57"/>
        <v>1.28</v>
      </c>
      <c r="I75" s="116">
        <f t="shared" si="57"/>
        <v>1.024</v>
      </c>
      <c r="J75" s="116">
        <f t="shared" si="57"/>
        <v>0.81920000000000004</v>
      </c>
      <c r="K75" s="116">
        <f t="shared" si="57"/>
        <v>0.65536000000000005</v>
      </c>
      <c r="L75" s="116">
        <f t="shared" si="57"/>
        <v>0.52428799999999998</v>
      </c>
      <c r="M75" s="116">
        <f t="shared" si="57"/>
        <v>0.41943039999999998</v>
      </c>
      <c r="N75" s="116">
        <f t="shared" si="57"/>
        <v>0.33554432000000001</v>
      </c>
      <c r="O75" s="116">
        <f t="shared" si="57"/>
        <v>0.37580963839999998</v>
      </c>
      <c r="P75" s="116">
        <f t="shared" si="57"/>
        <v>0</v>
      </c>
      <c r="Q75" s="116">
        <f t="shared" si="57"/>
        <v>0</v>
      </c>
      <c r="R75" s="116">
        <f t="shared" si="57"/>
        <v>0</v>
      </c>
      <c r="S75" s="116">
        <f t="shared" si="57"/>
        <v>0</v>
      </c>
      <c r="T75" s="116">
        <f t="shared" si="57"/>
        <v>0</v>
      </c>
      <c r="U75" s="116">
        <f t="shared" si="58"/>
        <v>0</v>
      </c>
      <c r="V75" s="116">
        <f t="shared" si="58"/>
        <v>0</v>
      </c>
      <c r="W75" s="116">
        <f t="shared" si="58"/>
        <v>0</v>
      </c>
      <c r="X75" s="116">
        <f t="shared" si="58"/>
        <v>0</v>
      </c>
      <c r="Y75" s="116">
        <f t="shared" si="58"/>
        <v>0</v>
      </c>
      <c r="Z75" s="116">
        <f t="shared" si="58"/>
        <v>0</v>
      </c>
      <c r="AA75" s="116">
        <f t="shared" si="58"/>
        <v>0</v>
      </c>
      <c r="AB75" s="116">
        <f t="shared" si="58"/>
        <v>0</v>
      </c>
      <c r="AC75" s="116">
        <f t="shared" si="58"/>
        <v>0</v>
      </c>
      <c r="AD75" s="148">
        <f t="shared" si="58"/>
        <v>0</v>
      </c>
    </row>
    <row r="76" spans="1:30" s="1" customFormat="1" x14ac:dyDescent="0.2">
      <c r="C76" s="114">
        <f t="shared" si="59"/>
        <v>30</v>
      </c>
      <c r="D76" s="115">
        <f t="shared" si="60"/>
        <v>-2.198613102100309</v>
      </c>
      <c r="E76" s="147">
        <f t="shared" si="57"/>
        <v>-10</v>
      </c>
      <c r="F76" s="116">
        <f t="shared" si="57"/>
        <v>1.9230769230769229</v>
      </c>
      <c r="G76" s="116">
        <f t="shared" si="57"/>
        <v>1.4792899408284022</v>
      </c>
      <c r="H76" s="116">
        <f t="shared" si="57"/>
        <v>1.1379153390987709</v>
      </c>
      <c r="I76" s="116">
        <f t="shared" si="57"/>
        <v>0.87531949161443912</v>
      </c>
      <c r="J76" s="116">
        <f t="shared" si="57"/>
        <v>0.67332268585726085</v>
      </c>
      <c r="K76" s="116">
        <f t="shared" si="57"/>
        <v>0.5179405275825083</v>
      </c>
      <c r="L76" s="116">
        <f t="shared" si="57"/>
        <v>0.39841579044808323</v>
      </c>
      <c r="M76" s="116">
        <f t="shared" si="57"/>
        <v>0.30647368496006405</v>
      </c>
      <c r="N76" s="116">
        <f t="shared" si="57"/>
        <v>0.23574898843081851</v>
      </c>
      <c r="O76" s="116">
        <f t="shared" si="57"/>
        <v>0.25388352600241992</v>
      </c>
      <c r="P76" s="116">
        <f t="shared" si="57"/>
        <v>0</v>
      </c>
      <c r="Q76" s="116">
        <f t="shared" si="57"/>
        <v>0</v>
      </c>
      <c r="R76" s="116">
        <f t="shared" si="57"/>
        <v>0</v>
      </c>
      <c r="S76" s="116">
        <f t="shared" si="57"/>
        <v>0</v>
      </c>
      <c r="T76" s="116">
        <f t="shared" si="57"/>
        <v>0</v>
      </c>
      <c r="U76" s="116">
        <f t="shared" si="58"/>
        <v>0</v>
      </c>
      <c r="V76" s="116">
        <f t="shared" si="58"/>
        <v>0</v>
      </c>
      <c r="W76" s="116">
        <f t="shared" si="58"/>
        <v>0</v>
      </c>
      <c r="X76" s="116">
        <f t="shared" si="58"/>
        <v>0</v>
      </c>
      <c r="Y76" s="116">
        <f t="shared" si="58"/>
        <v>0</v>
      </c>
      <c r="Z76" s="116">
        <f t="shared" si="58"/>
        <v>0</v>
      </c>
      <c r="AA76" s="116">
        <f t="shared" si="58"/>
        <v>0</v>
      </c>
      <c r="AB76" s="116">
        <f t="shared" si="58"/>
        <v>0</v>
      </c>
      <c r="AC76" s="116">
        <f t="shared" si="58"/>
        <v>0</v>
      </c>
      <c r="AD76" s="148">
        <f t="shared" si="58"/>
        <v>0</v>
      </c>
    </row>
    <row r="77" spans="1:30" s="1" customFormat="1" x14ac:dyDescent="0.2">
      <c r="C77" s="114">
        <f t="shared" si="59"/>
        <v>35</v>
      </c>
      <c r="D77" s="115">
        <f t="shared" si="60"/>
        <v>-3.1626579927531702</v>
      </c>
      <c r="E77" s="147">
        <f t="shared" si="57"/>
        <v>-10</v>
      </c>
      <c r="F77" s="116">
        <f t="shared" si="57"/>
        <v>1.8518518518518516</v>
      </c>
      <c r="G77" s="116">
        <f t="shared" si="57"/>
        <v>1.371742112482853</v>
      </c>
      <c r="H77" s="116">
        <f t="shared" si="57"/>
        <v>1.0161052685058169</v>
      </c>
      <c r="I77" s="116">
        <f t="shared" si="57"/>
        <v>0.75267056926356812</v>
      </c>
      <c r="J77" s="116">
        <f t="shared" si="57"/>
        <v>0.55753375501005042</v>
      </c>
      <c r="K77" s="116">
        <f t="shared" si="57"/>
        <v>0.41298796667411142</v>
      </c>
      <c r="L77" s="116">
        <f t="shared" si="57"/>
        <v>0.30591701235119362</v>
      </c>
      <c r="M77" s="116">
        <f t="shared" si="57"/>
        <v>0.22660519433421747</v>
      </c>
      <c r="N77" s="116">
        <f t="shared" si="57"/>
        <v>0.16785569950682774</v>
      </c>
      <c r="O77" s="116">
        <f t="shared" si="57"/>
        <v>0.17407257726633985</v>
      </c>
      <c r="P77" s="116">
        <f t="shared" si="57"/>
        <v>0</v>
      </c>
      <c r="Q77" s="116">
        <f t="shared" si="57"/>
        <v>0</v>
      </c>
      <c r="R77" s="116">
        <f t="shared" si="57"/>
        <v>0</v>
      </c>
      <c r="S77" s="116">
        <f t="shared" si="57"/>
        <v>0</v>
      </c>
      <c r="T77" s="116">
        <f t="shared" si="57"/>
        <v>0</v>
      </c>
      <c r="U77" s="116">
        <f t="shared" si="58"/>
        <v>0</v>
      </c>
      <c r="V77" s="116">
        <f t="shared" si="58"/>
        <v>0</v>
      </c>
      <c r="W77" s="116">
        <f t="shared" si="58"/>
        <v>0</v>
      </c>
      <c r="X77" s="116">
        <f t="shared" si="58"/>
        <v>0</v>
      </c>
      <c r="Y77" s="116">
        <f t="shared" si="58"/>
        <v>0</v>
      </c>
      <c r="Z77" s="116">
        <f t="shared" si="58"/>
        <v>0</v>
      </c>
      <c r="AA77" s="116">
        <f t="shared" si="58"/>
        <v>0</v>
      </c>
      <c r="AB77" s="116">
        <f t="shared" si="58"/>
        <v>0</v>
      </c>
      <c r="AC77" s="116">
        <f t="shared" si="58"/>
        <v>0</v>
      </c>
      <c r="AD77" s="148">
        <f t="shared" si="58"/>
        <v>0</v>
      </c>
    </row>
    <row r="78" spans="1:30" s="1" customFormat="1" x14ac:dyDescent="0.2">
      <c r="C78" s="114">
        <f t="shared" si="59"/>
        <v>40</v>
      </c>
      <c r="D78" s="115">
        <f t="shared" si="60"/>
        <v>-3.9315009684264393</v>
      </c>
      <c r="E78" s="147">
        <f t="shared" si="57"/>
        <v>-10</v>
      </c>
      <c r="F78" s="116">
        <f t="shared" si="57"/>
        <v>1.7857142857142858</v>
      </c>
      <c r="G78" s="116">
        <f t="shared" si="57"/>
        <v>1.2755102040816328</v>
      </c>
      <c r="H78" s="116">
        <f t="shared" si="57"/>
        <v>0.9110787172011664</v>
      </c>
      <c r="I78" s="116">
        <f t="shared" si="57"/>
        <v>0.65077051228654748</v>
      </c>
      <c r="J78" s="116">
        <f t="shared" si="57"/>
        <v>0.46483608020467676</v>
      </c>
      <c r="K78" s="116">
        <f t="shared" si="57"/>
        <v>0.33202577157476915</v>
      </c>
      <c r="L78" s="116">
        <f t="shared" si="57"/>
        <v>0.23716126541054944</v>
      </c>
      <c r="M78" s="116">
        <f t="shared" si="57"/>
        <v>0.16940090386467818</v>
      </c>
      <c r="N78" s="116">
        <f t="shared" si="57"/>
        <v>0.12100064561762727</v>
      </c>
      <c r="O78" s="116">
        <f t="shared" si="57"/>
        <v>0.12100064561762727</v>
      </c>
      <c r="P78" s="116">
        <f t="shared" si="57"/>
        <v>0</v>
      </c>
      <c r="Q78" s="116">
        <f t="shared" si="57"/>
        <v>0</v>
      </c>
      <c r="R78" s="116">
        <f t="shared" si="57"/>
        <v>0</v>
      </c>
      <c r="S78" s="116">
        <f t="shared" si="57"/>
        <v>0</v>
      </c>
      <c r="T78" s="116">
        <f t="shared" ref="O78:T80" si="61">(SUM(T$53:T$60)-T$59)/POWER(1+$C78/100,T$52)</f>
        <v>0</v>
      </c>
      <c r="U78" s="116">
        <f t="shared" si="58"/>
        <v>0</v>
      </c>
      <c r="V78" s="116">
        <f t="shared" si="58"/>
        <v>0</v>
      </c>
      <c r="W78" s="116">
        <f t="shared" si="58"/>
        <v>0</v>
      </c>
      <c r="X78" s="116">
        <f t="shared" si="58"/>
        <v>0</v>
      </c>
      <c r="Y78" s="116">
        <f t="shared" si="58"/>
        <v>0</v>
      </c>
      <c r="Z78" s="116">
        <f t="shared" si="58"/>
        <v>0</v>
      </c>
      <c r="AA78" s="116">
        <f t="shared" si="58"/>
        <v>0</v>
      </c>
      <c r="AB78" s="116">
        <f t="shared" si="58"/>
        <v>0</v>
      </c>
      <c r="AC78" s="116">
        <f t="shared" si="58"/>
        <v>0</v>
      </c>
      <c r="AD78" s="148">
        <f t="shared" si="58"/>
        <v>0</v>
      </c>
    </row>
    <row r="79" spans="1:30" s="1" customFormat="1" x14ac:dyDescent="0.2">
      <c r="C79" s="114">
        <f t="shared" si="59"/>
        <v>45</v>
      </c>
      <c r="D79" s="115">
        <f t="shared" si="60"/>
        <v>-4.5553265144363388</v>
      </c>
      <c r="E79" s="147">
        <f t="shared" si="57"/>
        <v>-10</v>
      </c>
      <c r="F79" s="116">
        <f t="shared" si="57"/>
        <v>1.7241379310344829</v>
      </c>
      <c r="G79" s="116">
        <f t="shared" si="57"/>
        <v>1.1890606420927468</v>
      </c>
      <c r="H79" s="116">
        <f t="shared" si="57"/>
        <v>0.82004182213292875</v>
      </c>
      <c r="I79" s="116">
        <f t="shared" si="57"/>
        <v>0.56554608422960606</v>
      </c>
      <c r="J79" s="116">
        <f t="shared" si="57"/>
        <v>0.39003178222731455</v>
      </c>
      <c r="K79" s="116">
        <f t="shared" si="57"/>
        <v>0.26898743601883762</v>
      </c>
      <c r="L79" s="116">
        <f t="shared" si="57"/>
        <v>0.18550857656471559</v>
      </c>
      <c r="M79" s="116">
        <f t="shared" si="57"/>
        <v>0.12793694935497626</v>
      </c>
      <c r="N79" s="116">
        <f t="shared" si="57"/>
        <v>8.8232378865500879E-2</v>
      </c>
      <c r="O79" s="116">
        <f t="shared" si="61"/>
        <v>8.518988304255258E-2</v>
      </c>
      <c r="P79" s="116">
        <f t="shared" si="61"/>
        <v>0</v>
      </c>
      <c r="Q79" s="116">
        <f t="shared" si="61"/>
        <v>0</v>
      </c>
      <c r="R79" s="116">
        <f t="shared" si="61"/>
        <v>0</v>
      </c>
      <c r="S79" s="116">
        <f t="shared" si="61"/>
        <v>0</v>
      </c>
      <c r="T79" s="116">
        <f t="shared" si="61"/>
        <v>0</v>
      </c>
      <c r="U79" s="116">
        <f t="shared" si="58"/>
        <v>0</v>
      </c>
      <c r="V79" s="116">
        <f t="shared" si="58"/>
        <v>0</v>
      </c>
      <c r="W79" s="116">
        <f t="shared" si="58"/>
        <v>0</v>
      </c>
      <c r="X79" s="116">
        <f t="shared" si="58"/>
        <v>0</v>
      </c>
      <c r="Y79" s="116">
        <f t="shared" si="58"/>
        <v>0</v>
      </c>
      <c r="Z79" s="116">
        <f t="shared" si="58"/>
        <v>0</v>
      </c>
      <c r="AA79" s="116">
        <f t="shared" si="58"/>
        <v>0</v>
      </c>
      <c r="AB79" s="116">
        <f t="shared" si="58"/>
        <v>0</v>
      </c>
      <c r="AC79" s="116">
        <f t="shared" si="58"/>
        <v>0</v>
      </c>
      <c r="AD79" s="148">
        <f t="shared" si="58"/>
        <v>0</v>
      </c>
    </row>
    <row r="80" spans="1:30" s="1" customFormat="1" x14ac:dyDescent="0.2">
      <c r="C80" s="117">
        <f t="shared" si="59"/>
        <v>50</v>
      </c>
      <c r="D80" s="118">
        <f t="shared" si="60"/>
        <v>-5.0693661196633304</v>
      </c>
      <c r="E80" s="149">
        <f t="shared" si="57"/>
        <v>-10</v>
      </c>
      <c r="F80" s="119">
        <f t="shared" si="57"/>
        <v>1.6666666666666667</v>
      </c>
      <c r="G80" s="119">
        <f t="shared" si="57"/>
        <v>1.1111111111111112</v>
      </c>
      <c r="H80" s="119">
        <f t="shared" si="57"/>
        <v>0.7407407407407407</v>
      </c>
      <c r="I80" s="119">
        <f t="shared" si="57"/>
        <v>0.49382716049382713</v>
      </c>
      <c r="J80" s="119">
        <f t="shared" si="57"/>
        <v>0.32921810699588477</v>
      </c>
      <c r="K80" s="119">
        <f t="shared" si="57"/>
        <v>0.21947873799725651</v>
      </c>
      <c r="L80" s="119">
        <f t="shared" si="57"/>
        <v>0.14631915866483769</v>
      </c>
      <c r="M80" s="119">
        <f t="shared" si="57"/>
        <v>9.754610577655845E-2</v>
      </c>
      <c r="N80" s="119">
        <f t="shared" si="57"/>
        <v>6.50307371843723E-2</v>
      </c>
      <c r="O80" s="119">
        <f t="shared" si="61"/>
        <v>6.0695354705414151E-2</v>
      </c>
      <c r="P80" s="119">
        <f t="shared" si="61"/>
        <v>0</v>
      </c>
      <c r="Q80" s="119">
        <f t="shared" si="61"/>
        <v>0</v>
      </c>
      <c r="R80" s="119">
        <f t="shared" si="61"/>
        <v>0</v>
      </c>
      <c r="S80" s="119">
        <f t="shared" si="61"/>
        <v>0</v>
      </c>
      <c r="T80" s="119">
        <f t="shared" si="61"/>
        <v>0</v>
      </c>
      <c r="U80" s="119">
        <f t="shared" si="58"/>
        <v>0</v>
      </c>
      <c r="V80" s="119">
        <f t="shared" si="58"/>
        <v>0</v>
      </c>
      <c r="W80" s="119">
        <f t="shared" si="58"/>
        <v>0</v>
      </c>
      <c r="X80" s="119">
        <f t="shared" si="58"/>
        <v>0</v>
      </c>
      <c r="Y80" s="119">
        <f t="shared" si="58"/>
        <v>0</v>
      </c>
      <c r="Z80" s="119">
        <f t="shared" si="58"/>
        <v>0</v>
      </c>
      <c r="AA80" s="119">
        <f t="shared" si="58"/>
        <v>0</v>
      </c>
      <c r="AB80" s="119">
        <f t="shared" si="58"/>
        <v>0</v>
      </c>
      <c r="AC80" s="119">
        <f t="shared" si="58"/>
        <v>0</v>
      </c>
      <c r="AD80" s="150">
        <f t="shared" si="58"/>
        <v>0</v>
      </c>
    </row>
    <row r="81" spans="3:30" s="1" customFormat="1" x14ac:dyDescent="0.2">
      <c r="D81" s="151"/>
      <c r="E81" s="152"/>
    </row>
    <row r="82" spans="3:30" s="1" customFormat="1" x14ac:dyDescent="0.2">
      <c r="C82" s="267" t="s">
        <v>65</v>
      </c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9"/>
    </row>
    <row r="83" spans="3:30" x14ac:dyDescent="0.2">
      <c r="D83" s="23"/>
      <c r="E83" s="153"/>
    </row>
    <row r="84" spans="3:30" x14ac:dyDescent="0.2">
      <c r="D84" s="23"/>
      <c r="E84" s="153"/>
    </row>
    <row r="85" spans="3:30" x14ac:dyDescent="0.2">
      <c r="D85" s="23"/>
      <c r="E85" s="153"/>
    </row>
    <row r="86" spans="3:30" x14ac:dyDescent="0.2">
      <c r="E86" s="153"/>
    </row>
    <row r="87" spans="3:30" x14ac:dyDescent="0.2">
      <c r="E87" s="153"/>
    </row>
    <row r="88" spans="3:30" x14ac:dyDescent="0.2">
      <c r="E88" s="153"/>
    </row>
    <row r="89" spans="3:30" x14ac:dyDescent="0.2">
      <c r="E89" s="153"/>
    </row>
    <row r="90" spans="3:30" x14ac:dyDescent="0.2">
      <c r="E90" s="153"/>
    </row>
    <row r="91" spans="3:30" x14ac:dyDescent="0.2">
      <c r="E91" s="153"/>
    </row>
    <row r="92" spans="3:30" x14ac:dyDescent="0.2">
      <c r="E92" s="153"/>
    </row>
  </sheetData>
  <sheetProtection algorithmName="SHA-512" hashValue="8iJseL0aSnCukgSKltTIQuFCtVS9eKstuoWY5q0adSqbROKe7NN2U12o16PUs7vDg9kFP5yszqUFD2vMeERVBQ==" saltValue="O7FBMnKYwcDjt+Cz5C322Q==" spinCount="100000" sheet="1" objects="1" scenarios="1" selectLockedCells="1"/>
  <mergeCells count="30">
    <mergeCell ref="C82:AD82"/>
    <mergeCell ref="E19:AD19"/>
    <mergeCell ref="E32:AD32"/>
    <mergeCell ref="E51:AD51"/>
    <mergeCell ref="E68:AD68"/>
    <mergeCell ref="B53:D53"/>
    <mergeCell ref="B55:D55"/>
    <mergeCell ref="B57:D57"/>
    <mergeCell ref="B59:D59"/>
    <mergeCell ref="B54:D54"/>
    <mergeCell ref="B58:D58"/>
    <mergeCell ref="C68:C69"/>
    <mergeCell ref="D68:D69"/>
    <mergeCell ref="B60:D60"/>
    <mergeCell ref="B61:D61"/>
    <mergeCell ref="A17:AD17"/>
    <mergeCell ref="A49:AD49"/>
    <mergeCell ref="C46:AD46"/>
    <mergeCell ref="A1:T1"/>
    <mergeCell ref="A27:D27"/>
    <mergeCell ref="A4:E4"/>
    <mergeCell ref="B22:D22"/>
    <mergeCell ref="A3:E3"/>
    <mergeCell ref="H3:N3"/>
    <mergeCell ref="B21:D21"/>
    <mergeCell ref="B23:D23"/>
    <mergeCell ref="B24:D24"/>
    <mergeCell ref="B25:D25"/>
    <mergeCell ref="C32:C33"/>
    <mergeCell ref="D32:D33"/>
  </mergeCells>
  <phoneticPr fontId="0" type="noConversion"/>
  <conditionalFormatting sqref="D12">
    <cfRule type="cellIs" dxfId="4" priority="1" operator="notEqual">
      <formula>0.25</formula>
    </cfRule>
  </conditionalFormatting>
  <conditionalFormatting sqref="M6">
    <cfRule type="cellIs" dxfId="3" priority="19" stopIfTrue="1" operator="greaterThanOrEqual">
      <formula>0.13</formula>
    </cfRule>
    <cfRule type="cellIs" dxfId="2" priority="21" operator="lessThan">
      <formula>0.13</formula>
    </cfRule>
  </conditionalFormatting>
  <conditionalFormatting sqref="M9">
    <cfRule type="cellIs" dxfId="1" priority="16" stopIfTrue="1" operator="greaterThan">
      <formula>0.13</formula>
    </cfRule>
    <cfRule type="cellIs" dxfId="0" priority="18" operator="lessThan">
      <formula>0.13</formula>
    </cfRule>
  </conditionalFormatting>
  <pageMargins left="0.23622047244094491" right="0.19685039370078741" top="0.59055118110236227" bottom="0.62992125984251968" header="0.35433070866141736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1681-181C-4696-918B-42FDDC9EEB75}">
  <dimension ref="A1:D28"/>
  <sheetViews>
    <sheetView workbookViewId="0">
      <selection activeCell="B5" sqref="B5"/>
    </sheetView>
  </sheetViews>
  <sheetFormatPr baseColWidth="10" defaultRowHeight="12.75" x14ac:dyDescent="0.2"/>
  <cols>
    <col min="2" max="2" width="14.5703125" customWidth="1"/>
    <col min="3" max="3" width="20.140625" customWidth="1"/>
    <col min="4" max="4" width="79.7109375" customWidth="1"/>
  </cols>
  <sheetData>
    <row r="1" spans="1:4" x14ac:dyDescent="0.2">
      <c r="A1" s="208" t="s">
        <v>69</v>
      </c>
    </row>
    <row r="2" spans="1:4" ht="13.5" thickBot="1" x14ac:dyDescent="0.25"/>
    <row r="3" spans="1:4" ht="26.25" thickBot="1" x14ac:dyDescent="0.25">
      <c r="B3" s="209" t="s">
        <v>66</v>
      </c>
      <c r="C3" s="210" t="s">
        <v>67</v>
      </c>
      <c r="D3" s="211" t="s">
        <v>68</v>
      </c>
    </row>
    <row r="4" spans="1:4" x14ac:dyDescent="0.2">
      <c r="B4" s="212"/>
      <c r="C4" s="213"/>
      <c r="D4" s="214"/>
    </row>
    <row r="5" spans="1:4" x14ac:dyDescent="0.2">
      <c r="B5" s="215"/>
      <c r="C5" s="216"/>
      <c r="D5" s="217"/>
    </row>
    <row r="6" spans="1:4" x14ac:dyDescent="0.2">
      <c r="B6" s="215"/>
      <c r="C6" s="216"/>
      <c r="D6" s="217"/>
    </row>
    <row r="7" spans="1:4" x14ac:dyDescent="0.2">
      <c r="B7" s="215"/>
      <c r="C7" s="216"/>
      <c r="D7" s="217"/>
    </row>
    <row r="8" spans="1:4" x14ac:dyDescent="0.2">
      <c r="B8" s="215"/>
      <c r="C8" s="216"/>
      <c r="D8" s="217"/>
    </row>
    <row r="9" spans="1:4" x14ac:dyDescent="0.2">
      <c r="B9" s="215"/>
      <c r="C9" s="216"/>
      <c r="D9" s="217"/>
    </row>
    <row r="10" spans="1:4" x14ac:dyDescent="0.2">
      <c r="B10" s="215"/>
      <c r="C10" s="216"/>
      <c r="D10" s="217"/>
    </row>
    <row r="11" spans="1:4" x14ac:dyDescent="0.2">
      <c r="B11" s="215"/>
      <c r="C11" s="216"/>
      <c r="D11" s="217"/>
    </row>
    <row r="12" spans="1:4" x14ac:dyDescent="0.2">
      <c r="B12" s="215"/>
      <c r="C12" s="216"/>
      <c r="D12" s="217"/>
    </row>
    <row r="13" spans="1:4" x14ac:dyDescent="0.2">
      <c r="B13" s="215"/>
      <c r="C13" s="216"/>
      <c r="D13" s="217"/>
    </row>
    <row r="14" spans="1:4" x14ac:dyDescent="0.2">
      <c r="B14" s="215"/>
      <c r="C14" s="216"/>
      <c r="D14" s="217"/>
    </row>
    <row r="15" spans="1:4" x14ac:dyDescent="0.2">
      <c r="B15" s="215"/>
      <c r="C15" s="216"/>
      <c r="D15" s="217"/>
    </row>
    <row r="16" spans="1:4" x14ac:dyDescent="0.2">
      <c r="B16" s="215"/>
      <c r="C16" s="216"/>
      <c r="D16" s="217"/>
    </row>
    <row r="17" spans="2:4" x14ac:dyDescent="0.2">
      <c r="B17" s="215"/>
      <c r="C17" s="216"/>
      <c r="D17" s="217"/>
    </row>
    <row r="18" spans="2:4" x14ac:dyDescent="0.2">
      <c r="B18" s="215"/>
      <c r="C18" s="216"/>
      <c r="D18" s="218"/>
    </row>
    <row r="19" spans="2:4" x14ac:dyDescent="0.2">
      <c r="B19" s="215"/>
      <c r="C19" s="216"/>
      <c r="D19" s="217"/>
    </row>
    <row r="20" spans="2:4" x14ac:dyDescent="0.2">
      <c r="B20" s="215"/>
      <c r="C20" s="216"/>
      <c r="D20" s="217"/>
    </row>
    <row r="21" spans="2:4" x14ac:dyDescent="0.2">
      <c r="B21" s="215"/>
      <c r="C21" s="216"/>
      <c r="D21" s="217"/>
    </row>
    <row r="22" spans="2:4" x14ac:dyDescent="0.2">
      <c r="B22" s="215"/>
      <c r="C22" s="216"/>
      <c r="D22" s="217"/>
    </row>
    <row r="23" spans="2:4" x14ac:dyDescent="0.2">
      <c r="B23" s="215"/>
      <c r="C23" s="216"/>
      <c r="D23" s="217"/>
    </row>
    <row r="24" spans="2:4" x14ac:dyDescent="0.2">
      <c r="B24" s="215"/>
      <c r="C24" s="216"/>
      <c r="D24" s="217"/>
    </row>
    <row r="25" spans="2:4" x14ac:dyDescent="0.2">
      <c r="B25" s="215"/>
      <c r="C25" s="216"/>
      <c r="D25" s="217"/>
    </row>
    <row r="26" spans="2:4" x14ac:dyDescent="0.2">
      <c r="B26" s="215"/>
      <c r="C26" s="216"/>
      <c r="D26" s="217"/>
    </row>
    <row r="27" spans="2:4" x14ac:dyDescent="0.2">
      <c r="B27" s="215"/>
      <c r="C27" s="216"/>
      <c r="D27" s="217"/>
    </row>
    <row r="28" spans="2:4" ht="13.5" thickBot="1" x14ac:dyDescent="0.25">
      <c r="B28" s="219"/>
      <c r="C28" s="220"/>
      <c r="D28" s="221"/>
    </row>
  </sheetData>
  <sheetProtection algorithmName="SHA-512" hashValue="EOyqU9/RbPOMJZhTM3aNisZ2OqrCUZlwFiKLOwZRMz/zxLN0h0FC7U/4wg/ZXjOiFODWFLlBzVt+ZYJ8xotQUA==" saltValue="jlWCd4A0RhiY44YHlexIjw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6BADA4ADCFF848817D451C67F70FE1" ma:contentTypeVersion="4" ma:contentTypeDescription="Crée un document." ma:contentTypeScope="" ma:versionID="5cc81cdad78b3eab24465004ccb04f78">
  <xsd:schema xmlns:xsd="http://www.w3.org/2001/XMLSchema" xmlns:xs="http://www.w3.org/2001/XMLSchema" xmlns:p="http://schemas.microsoft.com/office/2006/metadata/properties" xmlns:ns2="487eb853-fbd4-49b1-85a9-754f1add6f3f" targetNamespace="http://schemas.microsoft.com/office/2006/metadata/properties" ma:root="true" ma:fieldsID="97fd565999e9de2aabeb91cde4d8d8e3" ns2:_="">
    <xsd:import namespace="487eb853-fbd4-49b1-85a9-754f1add6f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eb853-fbd4-49b1-85a9-754f1add6f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B4841-9C8C-4D12-B6AC-D27189889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863823-284C-4DB0-98EC-B890EF3CE8C6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487eb853-fbd4-49b1-85a9-754f1add6f3f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C42F30A-1211-4BCA-912A-6F21CAAA8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eb853-fbd4-49b1-85a9-754f1add6f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Données</vt:lpstr>
      <vt:lpstr>Calcul PRI</vt:lpstr>
      <vt:lpstr>Calcul TRI</vt:lpstr>
      <vt:lpstr>Plan d'investissement</vt:lpstr>
      <vt:lpstr>Durée_de_vie</vt:lpstr>
      <vt:lpstr>IRR</vt:lpstr>
      <vt:lpstr>Levensduur</vt:lpstr>
      <vt:lpstr>TRI</vt:lpstr>
      <vt:lpstr>TVT</vt:lpstr>
      <vt:lpstr>'Calcul TRI'!Zone_d_impression</vt:lpstr>
    </vt:vector>
  </TitlesOfParts>
  <Manager/>
  <Company>VITO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vekemang</dc:creator>
  <cp:keywords/>
  <dc:description/>
  <cp:lastModifiedBy>MONDY Nicolas</cp:lastModifiedBy>
  <cp:revision/>
  <dcterms:created xsi:type="dcterms:W3CDTF">2001-04-09T18:49:07Z</dcterms:created>
  <dcterms:modified xsi:type="dcterms:W3CDTF">2026-10-16T13:41:21Z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0x0101001F6BADA4ADCFF848817D451C67F70FE1</vt:lpwstr>
  </property>
  <property fmtid="{D5CDD505-2E9C-101B-9397-08002B2CF9AE}" pid="3" name="MediaServiceImageTags">
    <vt:lpwstr/>
  </property>
  <property fmtid="{D5CDD505-2E9C-101B-9397-08002B2CF9AE}" pid="4" name="_dlc_DocIdItemGuid">
    <vt:lpwstr>7be4fcbf-0c46-4b79-ad57-4cd2c598cd69</vt:lpwstr>
  </property>
  <property fmtid="{D5CDD505-2E9C-101B-9397-08002B2CF9AE}" pid="5" name="MSIP_Label_97a477d1-147d-4e34-b5e3-7b26d2f44870_Enabled">
    <vt:lpwstr>true</vt:lpwstr>
  </property>
  <property fmtid="{D5CDD505-2E9C-101B-9397-08002B2CF9AE}" pid="6" name="MSIP_Label_97a477d1-147d-4e34-b5e3-7b26d2f44870_SetDate">
    <vt:lpwstr>2026-10-16T12:50:48Z</vt:lpwstr>
  </property>
  <property fmtid="{D5CDD505-2E9C-101B-9397-08002B2CF9AE}" pid="7" name="MSIP_Label_97a477d1-147d-4e34-b5e3-7b26d2f44870_Method">
    <vt:lpwstr>Standard</vt:lpwstr>
  </property>
  <property fmtid="{D5CDD505-2E9C-101B-9397-08002B2CF9AE}" pid="8" name="MSIP_Label_97a477d1-147d-4e34-b5e3-7b26d2f44870_Name">
    <vt:lpwstr>97a477d1-147d-4e34-b5e3-7b26d2f44870</vt:lpwstr>
  </property>
  <property fmtid="{D5CDD505-2E9C-101B-9397-08002B2CF9AE}" pid="9" name="MSIP_Label_97a477d1-147d-4e34-b5e3-7b26d2f44870_SiteId">
    <vt:lpwstr>1f816a84-7aa6-4a56-b22a-7b3452fa8681</vt:lpwstr>
  </property>
  <property fmtid="{D5CDD505-2E9C-101B-9397-08002B2CF9AE}" pid="10" name="MSIP_Label_97a477d1-147d-4e34-b5e3-7b26d2f44870_ActionId">
    <vt:lpwstr>3e5fbdb8-7f98-46a7-b6b1-8b3ad7d6e28c</vt:lpwstr>
  </property>
  <property fmtid="{D5CDD505-2E9C-101B-9397-08002B2CF9AE}" pid="11" name="MSIP_Label_97a477d1-147d-4e34-b5e3-7b26d2f44870_ContentBits">
    <vt:lpwstr>0</vt:lpwstr>
  </property>
  <property fmtid="{D5CDD505-2E9C-101B-9397-08002B2CF9AE}" pid="12" name="MSIP_Label_97a477d1-147d-4e34-b5e3-7b26d2f44870_Tag">
    <vt:lpwstr>10, 3, 0, 1</vt:lpwstr>
  </property>
</Properties>
</file>